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imai\Desktop\千葉県\白子町\【成果品】\6.財務書類作成報告書及び概要版\"/>
    </mc:Choice>
  </mc:AlternateContent>
  <xr:revisionPtr revIDLastSave="0" documentId="13_ncr:1_{EBDC9FD9-AF27-4116-BA08-0331EE9F2102}" xr6:coauthVersionLast="47" xr6:coauthVersionMax="47" xr10:uidLastSave="{00000000-0000-0000-0000-000000000000}"/>
  <bookViews>
    <workbookView xWindow="-105" yWindow="0" windowWidth="14610" windowHeight="15585" firstSheet="1" activeTab="4" xr2:uid="{00000000-000D-0000-FFFF-FFFF00000000}"/>
  </bookViews>
  <sheets>
    <sheet name="試作" sheetId="9" state="hidden" r:id="rId1"/>
    <sheet name="【一般会計等】" sheetId="8" r:id="rId2"/>
    <sheet name="【全体会計】" sheetId="6" r:id="rId3"/>
    <sheet name="【連結会計】" sheetId="1" r:id="rId4"/>
    <sheet name="BS" sheetId="2" r:id="rId5"/>
    <sheet name="PL" sheetId="3" r:id="rId6"/>
    <sheet name="NW" sheetId="4" r:id="rId7"/>
    <sheet name="CF" sheetId="5" r:id="rId8"/>
  </sheets>
  <definedNames>
    <definedName name="_xlnm.Print_Area" localSheetId="1">【一般会計等】!$A$1:$AB$56</definedName>
    <definedName name="_xlnm.Print_Area" localSheetId="2">【全体会計】!$A$1:$AB$56</definedName>
    <definedName name="_xlnm.Print_Area" localSheetId="3">【連結会計】!$A$1:$AB$56</definedName>
    <definedName name="_xlnm.Print_Area" localSheetId="0">試作!$A$1:$AB$59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2" l="1"/>
  <c r="AF11" i="6" s="1"/>
  <c r="I11" i="2"/>
  <c r="AF11" i="1" s="1"/>
  <c r="G11" i="2"/>
  <c r="AF11" i="8" s="1"/>
  <c r="H10" i="2"/>
  <c r="AF10" i="6" s="1"/>
  <c r="I10" i="2"/>
  <c r="AF10" i="1" s="1"/>
  <c r="G10" i="2"/>
  <c r="AF10" i="8" s="1"/>
  <c r="Z52" i="6"/>
  <c r="X52" i="6"/>
  <c r="Z50" i="6"/>
  <c r="X50" i="6"/>
  <c r="Z48" i="6"/>
  <c r="X48" i="6"/>
  <c r="Z46" i="6"/>
  <c r="X46" i="6"/>
  <c r="Z52" i="1"/>
  <c r="Z50" i="1"/>
  <c r="Z48" i="1"/>
  <c r="Z46" i="1"/>
  <c r="X52" i="1"/>
  <c r="X50" i="1"/>
  <c r="X48" i="1"/>
  <c r="X46" i="1"/>
  <c r="AF9" i="8" l="1"/>
  <c r="W14" i="8" s="1"/>
  <c r="AF9" i="1"/>
  <c r="W14" i="1" s="1"/>
  <c r="AF9" i="6"/>
  <c r="W14" i="6" s="1"/>
  <c r="T8" i="1"/>
  <c r="T8" i="6"/>
  <c r="AD39" i="1" l="1"/>
  <c r="AD36" i="6" l="1"/>
  <c r="G46" i="6" s="1"/>
  <c r="AD29" i="8"/>
  <c r="AD28" i="8"/>
  <c r="AD47" i="1"/>
  <c r="M51" i="1" s="1"/>
  <c r="AD48" i="1"/>
  <c r="M52" i="1" s="1"/>
  <c r="AD46" i="6"/>
  <c r="M51" i="6" s="1"/>
  <c r="AD46" i="8"/>
  <c r="M51" i="8" s="1"/>
  <c r="AD30" i="8" l="1"/>
  <c r="M31" i="8" s="1"/>
  <c r="AD47" i="8"/>
  <c r="AD47" i="6"/>
  <c r="M52" i="6" s="1"/>
  <c r="AD15" i="8" l="1"/>
  <c r="T17" i="8" s="1"/>
  <c r="AD9" i="1" l="1"/>
  <c r="AD39" i="9" l="1"/>
  <c r="G49" i="9" s="1"/>
  <c r="AD62" i="9"/>
  <c r="S54" i="9" s="1"/>
  <c r="AD61" i="9"/>
  <c r="S53" i="9" s="1"/>
  <c r="AD59" i="9"/>
  <c r="S50" i="9" s="1"/>
  <c r="AD58" i="9"/>
  <c r="AD57" i="9"/>
  <c r="S46" i="9" s="1"/>
  <c r="AD56" i="9"/>
  <c r="S44" i="9" s="1"/>
  <c r="AD55" i="9"/>
  <c r="S42" i="9" s="1"/>
  <c r="M55" i="9"/>
  <c r="M54" i="9"/>
  <c r="AD48" i="9"/>
  <c r="M51" i="9" s="1"/>
  <c r="AD47" i="9"/>
  <c r="AD46" i="9"/>
  <c r="M48" i="9" s="1"/>
  <c r="AD45" i="9"/>
  <c r="M46" i="9" s="1"/>
  <c r="AD41" i="9"/>
  <c r="AD40" i="9"/>
  <c r="G52" i="9" s="1"/>
  <c r="AD38" i="9"/>
  <c r="G46" i="9" s="1"/>
  <c r="R26" i="9" s="1"/>
  <c r="AD37" i="9"/>
  <c r="AD36" i="9"/>
  <c r="G44" i="9" s="1"/>
  <c r="AD32" i="9"/>
  <c r="M32" i="9" s="1"/>
  <c r="AD30" i="9"/>
  <c r="M27" i="9" s="1"/>
  <c r="AD29" i="9"/>
  <c r="M25" i="9" s="1"/>
  <c r="V29" i="9"/>
  <c r="AD28" i="9"/>
  <c r="M23" i="9" s="1"/>
  <c r="AD27" i="9"/>
  <c r="M21" i="9" s="1"/>
  <c r="AD26" i="9"/>
  <c r="M19" i="9" s="1"/>
  <c r="AD24" i="9"/>
  <c r="G32" i="9" s="1"/>
  <c r="AD23" i="9"/>
  <c r="G30" i="9" s="1"/>
  <c r="AD22" i="9"/>
  <c r="G28" i="9" s="1"/>
  <c r="AD21" i="9"/>
  <c r="G26" i="9" s="1"/>
  <c r="AD20" i="9"/>
  <c r="G23" i="9" s="1"/>
  <c r="AD19" i="9"/>
  <c r="G19" i="9" s="1"/>
  <c r="X11" i="9"/>
  <c r="G55" i="9" l="1"/>
  <c r="AD42" i="9"/>
  <c r="G56" i="9" s="1"/>
  <c r="T30" i="9" s="1"/>
  <c r="AD54" i="9"/>
  <c r="AD60" i="9" s="1"/>
  <c r="AD25" i="9"/>
  <c r="G34" i="9" s="1"/>
  <c r="AD51" i="9"/>
  <c r="M56" i="9" s="1"/>
  <c r="R28" i="9"/>
  <c r="R27" i="9"/>
  <c r="S48" i="9"/>
  <c r="AD31" i="9"/>
  <c r="AF13" i="9"/>
  <c r="T20" i="9" s="1"/>
  <c r="AF14" i="9" l="1"/>
  <c r="Y20" i="9" s="1"/>
  <c r="S41" i="9"/>
  <c r="AD13" i="9"/>
  <c r="Q13" i="9" s="1"/>
  <c r="AD16" i="9"/>
  <c r="V21" i="9" s="1"/>
  <c r="M29" i="9"/>
  <c r="AD33" i="9"/>
  <c r="AD14" i="9"/>
  <c r="S13" i="9" s="1"/>
  <c r="S51" i="9"/>
  <c r="AD63" i="9"/>
  <c r="S55" i="9" s="1"/>
  <c r="M49" i="9" s="1"/>
  <c r="M34" i="9" l="1"/>
  <c r="AD15" i="9"/>
  <c r="V14" i="9" s="1"/>
  <c r="X8" i="8"/>
  <c r="X8" i="1"/>
  <c r="AD9" i="6"/>
  <c r="X8" i="6" s="1"/>
  <c r="AD59" i="8" l="1"/>
  <c r="S51" i="8" s="1"/>
  <c r="AD58" i="8"/>
  <c r="S50" i="8" s="1"/>
  <c r="AD56" i="8"/>
  <c r="S47" i="8" s="1"/>
  <c r="AD55" i="8"/>
  <c r="S45" i="8" s="1"/>
  <c r="AD54" i="8"/>
  <c r="S43" i="8" s="1"/>
  <c r="AD53" i="8"/>
  <c r="S41" i="8" s="1"/>
  <c r="AD52" i="8"/>
  <c r="S39" i="8" s="1"/>
  <c r="AD45" i="8"/>
  <c r="M48" i="8" s="1"/>
  <c r="AD44" i="8"/>
  <c r="AD43" i="8"/>
  <c r="M45" i="8" s="1"/>
  <c r="AD42" i="8"/>
  <c r="M43" i="8" s="1"/>
  <c r="AD38" i="8"/>
  <c r="AD37" i="8"/>
  <c r="G49" i="8" s="1"/>
  <c r="AD36" i="8"/>
  <c r="G46" i="8" s="1"/>
  <c r="R24" i="8" s="1"/>
  <c r="AD35" i="8"/>
  <c r="G43" i="8" s="1"/>
  <c r="R23" i="8" s="1"/>
  <c r="AD34" i="8"/>
  <c r="AD33" i="8"/>
  <c r="AD16" i="8"/>
  <c r="G16" i="8" s="1"/>
  <c r="M29" i="8"/>
  <c r="AD27" i="8"/>
  <c r="M24" i="8" s="1"/>
  <c r="AD26" i="8"/>
  <c r="M22" i="8" s="1"/>
  <c r="AD25" i="8"/>
  <c r="M20" i="8" s="1"/>
  <c r="AD24" i="8"/>
  <c r="M18" i="8" s="1"/>
  <c r="AD23" i="8"/>
  <c r="AD21" i="8"/>
  <c r="G29" i="8" s="1"/>
  <c r="AD20" i="8"/>
  <c r="G27" i="8" s="1"/>
  <c r="AD19" i="8"/>
  <c r="G25" i="8" s="1"/>
  <c r="AD18" i="8"/>
  <c r="G23" i="8" s="1"/>
  <c r="AD17" i="8"/>
  <c r="G20" i="8" s="1"/>
  <c r="G41" i="8" l="1"/>
  <c r="AD39" i="8"/>
  <c r="G53" i="8" s="1"/>
  <c r="X27" i="8" s="1"/>
  <c r="G52" i="8"/>
  <c r="G42" i="8"/>
  <c r="V26" i="8" s="1"/>
  <c r="R25" i="8"/>
  <c r="M16" i="8"/>
  <c r="AD51" i="8"/>
  <c r="AD57" i="8" s="1"/>
  <c r="AD22" i="8"/>
  <c r="G31" i="8" s="1"/>
  <c r="AD48" i="8"/>
  <c r="M53" i="8" s="1"/>
  <c r="AD59" i="6"/>
  <c r="S51" i="6" s="1"/>
  <c r="AD58" i="6"/>
  <c r="S50" i="6" s="1"/>
  <c r="AD56" i="6"/>
  <c r="S47" i="6" s="1"/>
  <c r="AD55" i="6"/>
  <c r="S45" i="6" s="1"/>
  <c r="AD54" i="6"/>
  <c r="S43" i="6" s="1"/>
  <c r="AD53" i="6"/>
  <c r="S41" i="6" s="1"/>
  <c r="AD52" i="6"/>
  <c r="S39" i="6" s="1"/>
  <c r="AD45" i="6"/>
  <c r="M48" i="6" s="1"/>
  <c r="AD44" i="6"/>
  <c r="AD43" i="6"/>
  <c r="M45" i="6" s="1"/>
  <c r="AD42" i="6"/>
  <c r="M43" i="6" s="1"/>
  <c r="AD38" i="6"/>
  <c r="G52" i="6" s="1"/>
  <c r="AD37" i="6"/>
  <c r="AD35" i="6"/>
  <c r="AD34" i="6"/>
  <c r="AD33" i="6"/>
  <c r="AD29" i="6"/>
  <c r="M29" i="6" s="1"/>
  <c r="AD27" i="6"/>
  <c r="M24" i="6" s="1"/>
  <c r="AD26" i="6"/>
  <c r="M22" i="6" s="1"/>
  <c r="AD25" i="6"/>
  <c r="M20" i="6" s="1"/>
  <c r="AD24" i="6"/>
  <c r="M18" i="6" s="1"/>
  <c r="AD23" i="6"/>
  <c r="AD21" i="6"/>
  <c r="G29" i="6" s="1"/>
  <c r="AD20" i="6"/>
  <c r="G27" i="6" s="1"/>
  <c r="AD19" i="6"/>
  <c r="G25" i="6" s="1"/>
  <c r="AD18" i="6"/>
  <c r="G23" i="6" s="1"/>
  <c r="AD17" i="6"/>
  <c r="G20" i="6" s="1"/>
  <c r="AD16" i="6"/>
  <c r="AD15" i="6"/>
  <c r="T17" i="6" s="1"/>
  <c r="AF15" i="8"/>
  <c r="Y17" i="8" s="1"/>
  <c r="AF15" i="6"/>
  <c r="Y17" i="6" s="1"/>
  <c r="AD60" i="1"/>
  <c r="S51" i="1" s="1"/>
  <c r="AD59" i="1"/>
  <c r="AD55" i="1"/>
  <c r="S43" i="1" s="1"/>
  <c r="AD53" i="1"/>
  <c r="AD38" i="1"/>
  <c r="G52" i="1" s="1"/>
  <c r="AD37" i="1"/>
  <c r="AD34" i="1"/>
  <c r="AD33" i="1"/>
  <c r="AD40" i="1" l="1"/>
  <c r="G53" i="1" s="1"/>
  <c r="X27" i="1" s="1"/>
  <c r="AD39" i="6"/>
  <c r="G53" i="6" s="1"/>
  <c r="X27" i="6" s="1"/>
  <c r="AD13" i="8"/>
  <c r="W18" i="8" s="1"/>
  <c r="AD11" i="8"/>
  <c r="S10" i="8" s="1"/>
  <c r="G42" i="6"/>
  <c r="V26" i="6" s="1"/>
  <c r="G43" i="6"/>
  <c r="R23" i="6" s="1"/>
  <c r="G42" i="1"/>
  <c r="V26" i="1" s="1"/>
  <c r="R24" i="6"/>
  <c r="M26" i="8"/>
  <c r="G49" i="1"/>
  <c r="R25" i="1" s="1"/>
  <c r="G49" i="6"/>
  <c r="R25" i="6" s="1"/>
  <c r="S38" i="8"/>
  <c r="AD48" i="6"/>
  <c r="M53" i="6" s="1"/>
  <c r="AD51" i="6"/>
  <c r="S38" i="6" s="1"/>
  <c r="AD22" i="6"/>
  <c r="AD28" i="6"/>
  <c r="AD30" i="6" s="1"/>
  <c r="AD10" i="8"/>
  <c r="Q10" i="8" s="1"/>
  <c r="M16" i="6"/>
  <c r="AD60" i="8"/>
  <c r="S52" i="8" s="1"/>
  <c r="M46" i="8" s="1"/>
  <c r="S48" i="8"/>
  <c r="G41" i="6"/>
  <c r="G16" i="6"/>
  <c r="S50" i="1"/>
  <c r="AF15" i="1"/>
  <c r="Y17" i="1" s="1"/>
  <c r="AD15" i="1"/>
  <c r="T17" i="1" s="1"/>
  <c r="AD57" i="1"/>
  <c r="S47" i="1" s="1"/>
  <c r="AD56" i="1"/>
  <c r="S45" i="1" s="1"/>
  <c r="AD54" i="1"/>
  <c r="S41" i="1" s="1"/>
  <c r="S39" i="1"/>
  <c r="AD46" i="1"/>
  <c r="M48" i="1" s="1"/>
  <c r="AD45" i="1"/>
  <c r="AD44" i="1"/>
  <c r="M45" i="1" s="1"/>
  <c r="AD43" i="1"/>
  <c r="M43" i="1" s="1"/>
  <c r="AD36" i="1"/>
  <c r="AD35" i="1"/>
  <c r="G43" i="1" s="1"/>
  <c r="R23" i="1" s="1"/>
  <c r="G41" i="1"/>
  <c r="AD29" i="1"/>
  <c r="M29" i="1" s="1"/>
  <c r="AD27" i="1"/>
  <c r="M24" i="1" s="1"/>
  <c r="AD26" i="1"/>
  <c r="M22" i="1" s="1"/>
  <c r="AD25" i="1"/>
  <c r="M20" i="1" s="1"/>
  <c r="AD24" i="1"/>
  <c r="M18" i="1" s="1"/>
  <c r="AD23" i="1"/>
  <c r="M16" i="1" s="1"/>
  <c r="AD21" i="1"/>
  <c r="G29" i="1" s="1"/>
  <c r="AD20" i="1"/>
  <c r="G27" i="1" s="1"/>
  <c r="AD19" i="1"/>
  <c r="G25" i="1" s="1"/>
  <c r="AD18" i="1"/>
  <c r="AD17" i="1"/>
  <c r="G20" i="1" s="1"/>
  <c r="AD16" i="1"/>
  <c r="G16" i="1" s="1"/>
  <c r="AD12" i="6" l="1"/>
  <c r="W11" i="6" s="1"/>
  <c r="M31" i="6"/>
  <c r="AD10" i="6"/>
  <c r="Q10" i="6" s="1"/>
  <c r="G31" i="6"/>
  <c r="AD57" i="6"/>
  <c r="AD60" i="6" s="1"/>
  <c r="S52" i="6" s="1"/>
  <c r="M46" i="6" s="1"/>
  <c r="AD11" i="6"/>
  <c r="S10" i="6" s="1"/>
  <c r="AD12" i="8"/>
  <c r="W11" i="8" s="1"/>
  <c r="G46" i="1"/>
  <c r="R24" i="1" s="1"/>
  <c r="AF12" i="9"/>
  <c r="V17" i="9" s="1"/>
  <c r="M26" i="6"/>
  <c r="AD13" i="6"/>
  <c r="W18" i="6" s="1"/>
  <c r="AD52" i="1"/>
  <c r="AD58" i="1" s="1"/>
  <c r="AD28" i="1"/>
  <c r="AD13" i="1" s="1"/>
  <c r="W18" i="1" s="1"/>
  <c r="AD49" i="1"/>
  <c r="M53" i="1" s="1"/>
  <c r="AD22" i="1"/>
  <c r="G31" i="1" s="1"/>
  <c r="G23" i="1"/>
  <c r="S48" i="6" l="1"/>
  <c r="S48" i="1"/>
  <c r="AD61" i="1"/>
  <c r="S38" i="1"/>
  <c r="M26" i="1"/>
  <c r="AD30" i="1"/>
  <c r="AD11" i="1"/>
  <c r="S10" i="1" s="1"/>
  <c r="AD10" i="1"/>
  <c r="Q10" i="1" s="1"/>
  <c r="AD12" i="1" l="1"/>
  <c r="W11" i="1" s="1"/>
  <c r="M31" i="1"/>
  <c r="S52" i="1"/>
  <c r="M46" i="1" s="1"/>
</calcChain>
</file>

<file path=xl/sharedStrings.xml><?xml version="1.0" encoding="utf-8"?>
<sst xmlns="http://schemas.openxmlformats.org/spreadsheetml/2006/main" count="888" uniqueCount="357">
  <si>
    <t>資産の部（これまで積み上げてきた資産）</t>
    <rPh sb="0" eb="2">
      <t>シサン</t>
    </rPh>
    <rPh sb="3" eb="4">
      <t>ブ</t>
    </rPh>
    <rPh sb="9" eb="10">
      <t>ツ</t>
    </rPh>
    <rPh sb="11" eb="12">
      <t>ア</t>
    </rPh>
    <rPh sb="16" eb="18">
      <t>シサン</t>
    </rPh>
    <phoneticPr fontId="3"/>
  </si>
  <si>
    <t>（１）　事業用資産</t>
    <rPh sb="4" eb="7">
      <t>ジギョウヨウ</t>
    </rPh>
    <rPh sb="7" eb="9">
      <t>シサン</t>
    </rPh>
    <phoneticPr fontId="3"/>
  </si>
  <si>
    <t>資産合計</t>
    <rPh sb="0" eb="2">
      <t>シサン</t>
    </rPh>
    <rPh sb="2" eb="4">
      <t>ゴウケイ</t>
    </rPh>
    <phoneticPr fontId="3"/>
  </si>
  <si>
    <t>負債の部（将来世代が負担する金額）</t>
    <rPh sb="0" eb="2">
      <t>フサイ</t>
    </rPh>
    <rPh sb="3" eb="4">
      <t>ブ</t>
    </rPh>
    <rPh sb="5" eb="7">
      <t>ショウライ</t>
    </rPh>
    <rPh sb="7" eb="9">
      <t>セダイ</t>
    </rPh>
    <rPh sb="10" eb="12">
      <t>フタン</t>
    </rPh>
    <rPh sb="14" eb="16">
      <t>キンガク</t>
    </rPh>
    <phoneticPr fontId="3"/>
  </si>
  <si>
    <t>１固定負債</t>
    <rPh sb="1" eb="3">
      <t>コテイ</t>
    </rPh>
    <rPh sb="3" eb="5">
      <t>フサイ</t>
    </rPh>
    <phoneticPr fontId="3"/>
  </si>
  <si>
    <t>（２）　退職手当引当金</t>
    <rPh sb="4" eb="6">
      <t>タイショク</t>
    </rPh>
    <rPh sb="6" eb="8">
      <t>テアテ</t>
    </rPh>
    <rPh sb="8" eb="11">
      <t>ヒキアテキン</t>
    </rPh>
    <phoneticPr fontId="3"/>
  </si>
  <si>
    <t>２流動負債</t>
    <rPh sb="1" eb="3">
      <t>リュウドウ</t>
    </rPh>
    <rPh sb="3" eb="5">
      <t>フサイ</t>
    </rPh>
    <phoneticPr fontId="3"/>
  </si>
  <si>
    <t>負債合計</t>
    <rPh sb="0" eb="2">
      <t>フサイ</t>
    </rPh>
    <rPh sb="2" eb="4">
      <t>ゴウケイ</t>
    </rPh>
    <phoneticPr fontId="3"/>
  </si>
  <si>
    <t>純資産の部（現在までの世代が負担した金額）</t>
    <rPh sb="0" eb="3">
      <t>ジュンシサン</t>
    </rPh>
    <rPh sb="4" eb="5">
      <t>ブ</t>
    </rPh>
    <rPh sb="6" eb="8">
      <t>ゲンザイ</t>
    </rPh>
    <rPh sb="11" eb="13">
      <t>セダイ</t>
    </rPh>
    <rPh sb="14" eb="16">
      <t>フタン</t>
    </rPh>
    <rPh sb="18" eb="20">
      <t>キンガク</t>
    </rPh>
    <phoneticPr fontId="3"/>
  </si>
  <si>
    <t>純資産合計</t>
    <rPh sb="0" eb="3">
      <t>ジュンシサン</t>
    </rPh>
    <rPh sb="3" eb="5">
      <t>ゴウケイ</t>
    </rPh>
    <phoneticPr fontId="3"/>
  </si>
  <si>
    <t>負債及び純資産合計</t>
    <rPh sb="0" eb="2">
      <t>フサイ</t>
    </rPh>
    <rPh sb="2" eb="3">
      <t>オヨ</t>
    </rPh>
    <rPh sb="4" eb="7">
      <t>ジュンシサン</t>
    </rPh>
    <rPh sb="7" eb="9">
      <t>ゴウケイ</t>
    </rPh>
    <phoneticPr fontId="3"/>
  </si>
  <si>
    <t>期末資金残高</t>
    <rPh sb="0" eb="2">
      <t>キマツ</t>
    </rPh>
    <rPh sb="2" eb="4">
      <t>シキン</t>
    </rPh>
    <rPh sb="4" eb="6">
      <t>ザンダカ</t>
    </rPh>
    <phoneticPr fontId="3"/>
  </si>
  <si>
    <t>　　　その他</t>
    <rPh sb="5" eb="6">
      <t>ホカ</t>
    </rPh>
    <phoneticPr fontId="3"/>
  </si>
  <si>
    <t>期末純資産残高</t>
    <rPh sb="0" eb="2">
      <t>キマツ</t>
    </rPh>
    <rPh sb="2" eb="5">
      <t>ジュンシサン</t>
    </rPh>
    <rPh sb="5" eb="7">
      <t>ザンダカ</t>
    </rPh>
    <phoneticPr fontId="3"/>
  </si>
  <si>
    <t>経常費用</t>
    <rPh sb="0" eb="2">
      <t>ケイジョウ</t>
    </rPh>
    <rPh sb="2" eb="4">
      <t>ヒヨウ</t>
    </rPh>
    <phoneticPr fontId="3"/>
  </si>
  <si>
    <t>　　人件費、退職手当引当金繰入など</t>
    <rPh sb="2" eb="5">
      <t>ジンケンヒ</t>
    </rPh>
    <rPh sb="6" eb="8">
      <t>タイショク</t>
    </rPh>
    <rPh sb="8" eb="10">
      <t>テアテ</t>
    </rPh>
    <rPh sb="10" eb="13">
      <t>ヒキアテキン</t>
    </rPh>
    <rPh sb="13" eb="15">
      <t>クリイ</t>
    </rPh>
    <phoneticPr fontId="3"/>
  </si>
  <si>
    <t>経常収益</t>
    <rPh sb="0" eb="2">
      <t>ケイジョウ</t>
    </rPh>
    <rPh sb="2" eb="4">
      <t>シュウエキ</t>
    </rPh>
    <phoneticPr fontId="3"/>
  </si>
  <si>
    <t>純経常行政コスト</t>
    <rPh sb="0" eb="1">
      <t>ジュン</t>
    </rPh>
    <rPh sb="1" eb="3">
      <t>ケイジョウ</t>
    </rPh>
    <rPh sb="3" eb="5">
      <t>ギョウセイ</t>
    </rPh>
    <phoneticPr fontId="3"/>
  </si>
  <si>
    <t>（経常費用－経常収益）</t>
    <rPh sb="1" eb="3">
      <t>ケイジョウ</t>
    </rPh>
    <rPh sb="3" eb="5">
      <t>ヒヨウ</t>
    </rPh>
    <rPh sb="6" eb="8">
      <t>ケイジョウ</t>
    </rPh>
    <rPh sb="8" eb="10">
      <t>シュウエキ</t>
    </rPh>
    <phoneticPr fontId="3"/>
  </si>
  <si>
    <t>●　４つの財務書類の公表について</t>
    <rPh sb="5" eb="7">
      <t>ザイム</t>
    </rPh>
    <rPh sb="7" eb="9">
      <t>ショルイ</t>
    </rPh>
    <rPh sb="10" eb="12">
      <t>コウヒョウ</t>
    </rPh>
    <phoneticPr fontId="3"/>
  </si>
  <si>
    <t>　　　資産形成への充当</t>
    <rPh sb="3" eb="5">
      <t>シサン</t>
    </rPh>
    <rPh sb="5" eb="7">
      <t>ケイセイ</t>
    </rPh>
    <rPh sb="9" eb="11">
      <t>ジュウトウ</t>
    </rPh>
    <phoneticPr fontId="3"/>
  </si>
  <si>
    <t>BS</t>
    <phoneticPr fontId="3"/>
  </si>
  <si>
    <t>CF</t>
    <phoneticPr fontId="3"/>
  </si>
  <si>
    <t>NW</t>
    <phoneticPr fontId="3"/>
  </si>
  <si>
    <t>資産形成への充当</t>
    <rPh sb="0" eb="2">
      <t>シサン</t>
    </rPh>
    <rPh sb="2" eb="4">
      <t>ケイセイ</t>
    </rPh>
    <rPh sb="6" eb="8">
      <t>ジュウトウ</t>
    </rPh>
    <phoneticPr fontId="3"/>
  </si>
  <si>
    <t>その他</t>
  </si>
  <si>
    <t>PL</t>
    <phoneticPr fontId="3"/>
  </si>
  <si>
    <t>（３）　その他の固定負債</t>
    <phoneticPr fontId="3"/>
  </si>
  <si>
    <t>人口</t>
    <rPh sb="0" eb="2">
      <t>ジンコウ</t>
    </rPh>
    <phoneticPr fontId="3"/>
  </si>
  <si>
    <t>一人当たり資産</t>
    <rPh sb="0" eb="3">
      <t>ヒトリア</t>
    </rPh>
    <rPh sb="5" eb="7">
      <t>シサン</t>
    </rPh>
    <phoneticPr fontId="3"/>
  </si>
  <si>
    <t>同負債</t>
    <rPh sb="0" eb="1">
      <t>ドウ</t>
    </rPh>
    <rPh sb="1" eb="3">
      <t>フサイ</t>
    </rPh>
    <phoneticPr fontId="3"/>
  </si>
  <si>
    <t>純資産比率</t>
    <rPh sb="0" eb="3">
      <t>ジュンシサン</t>
    </rPh>
    <rPh sb="3" eb="5">
      <t>ヒリツ</t>
    </rPh>
    <phoneticPr fontId="3"/>
  </si>
  <si>
    <t>負債比率</t>
    <phoneticPr fontId="3"/>
  </si>
  <si>
    <t>(1) 事業用資産</t>
    <rPh sb="4" eb="7">
      <t>ジギョウヨウ</t>
    </rPh>
    <rPh sb="7" eb="9">
      <t>シサン</t>
    </rPh>
    <phoneticPr fontId="3"/>
  </si>
  <si>
    <t>(2) 退職手当引当金</t>
    <rPh sb="4" eb="6">
      <t>タイショク</t>
    </rPh>
    <rPh sb="6" eb="8">
      <t>テアテ</t>
    </rPh>
    <rPh sb="8" eb="11">
      <t>ヒキアテキン</t>
    </rPh>
    <phoneticPr fontId="3"/>
  </si>
  <si>
    <t>(3) その他の固定負債</t>
    <rPh sb="6" eb="7">
      <t>タ</t>
    </rPh>
    <rPh sb="8" eb="10">
      <t>コテイ</t>
    </rPh>
    <rPh sb="10" eb="12">
      <t>フサイ</t>
    </rPh>
    <phoneticPr fontId="3"/>
  </si>
  <si>
    <t>業務活動収支</t>
    <rPh sb="0" eb="2">
      <t>ギョウム</t>
    </rPh>
    <rPh sb="2" eb="4">
      <t>カツドウ</t>
    </rPh>
    <rPh sb="4" eb="6">
      <t>シュウシ</t>
    </rPh>
    <phoneticPr fontId="3"/>
  </si>
  <si>
    <t>投資活動収支</t>
    <rPh sb="0" eb="4">
      <t>トウシカツドウ</t>
    </rPh>
    <rPh sb="4" eb="6">
      <t>シュウシ</t>
    </rPh>
    <phoneticPr fontId="3"/>
  </si>
  <si>
    <t>財務活動収支</t>
    <rPh sb="0" eb="4">
      <t>ザイムカツドウ</t>
    </rPh>
    <rPh sb="4" eb="6">
      <t>シュウシ</t>
    </rPh>
    <phoneticPr fontId="3"/>
  </si>
  <si>
    <t>　　　財源</t>
    <rPh sb="3" eb="5">
      <t>ザイゲン</t>
    </rPh>
    <phoneticPr fontId="3"/>
  </si>
  <si>
    <t>（１）　現金預金</t>
    <rPh sb="4" eb="6">
      <t>ゲンキン</t>
    </rPh>
    <rPh sb="6" eb="8">
      <t>ヨキン</t>
    </rPh>
    <phoneticPr fontId="3"/>
  </si>
  <si>
    <t>（２）　その他</t>
    <phoneticPr fontId="3"/>
  </si>
  <si>
    <t>前年度末純資産残高</t>
    <rPh sb="0" eb="3">
      <t>ゼンネンド</t>
    </rPh>
    <rPh sb="3" eb="4">
      <t>マツ</t>
    </rPh>
    <rPh sb="4" eb="5">
      <t>ジュン</t>
    </rPh>
    <rPh sb="5" eb="7">
      <t>シサン</t>
    </rPh>
    <rPh sb="7" eb="9">
      <t>ザンダカ</t>
    </rPh>
    <phoneticPr fontId="3"/>
  </si>
  <si>
    <t>３表</t>
    <rPh sb="1" eb="2">
      <t>ヒョウ</t>
    </rPh>
    <phoneticPr fontId="3"/>
  </si>
  <si>
    <t>本年度差額</t>
    <rPh sb="0" eb="3">
      <t>ホンネンド</t>
    </rPh>
    <rPh sb="3" eb="5">
      <t>サガク</t>
    </rPh>
    <phoneticPr fontId="3"/>
  </si>
  <si>
    <t>△純行政コスト</t>
    <rPh sb="1" eb="2">
      <t>ジュン</t>
    </rPh>
    <rPh sb="2" eb="4">
      <t>ギョウセイ</t>
    </rPh>
    <phoneticPr fontId="3"/>
  </si>
  <si>
    <t>財源</t>
    <rPh sb="0" eb="2">
      <t>ザイゲン</t>
    </rPh>
    <phoneticPr fontId="3"/>
  </si>
  <si>
    <t>１表</t>
    <rPh sb="1" eb="2">
      <t>ヒョウ</t>
    </rPh>
    <phoneticPr fontId="3"/>
  </si>
  <si>
    <t>２表</t>
    <rPh sb="1" eb="2">
      <t>ヒョウ</t>
    </rPh>
    <phoneticPr fontId="3"/>
  </si>
  <si>
    <t>４表</t>
    <rPh sb="1" eb="2">
      <t>ヒョウ</t>
    </rPh>
    <phoneticPr fontId="3"/>
  </si>
  <si>
    <t>前年度末資金残高</t>
    <rPh sb="0" eb="3">
      <t>ゼンネンド</t>
    </rPh>
    <rPh sb="3" eb="4">
      <t>マツ</t>
    </rPh>
    <rPh sb="4" eb="6">
      <t>シキン</t>
    </rPh>
    <rPh sb="6" eb="8">
      <t>ザンダカ</t>
    </rPh>
    <phoneticPr fontId="3"/>
  </si>
  <si>
    <t>本年度資金収支額</t>
    <rPh sb="0" eb="3">
      <t>ホンネンド</t>
    </rPh>
    <rPh sb="3" eb="5">
      <t>シキン</t>
    </rPh>
    <rPh sb="5" eb="7">
      <t>シュウシ</t>
    </rPh>
    <rPh sb="7" eb="8">
      <t>ガク</t>
    </rPh>
    <phoneticPr fontId="3"/>
  </si>
  <si>
    <t>投資活動収支</t>
    <rPh sb="0" eb="2">
      <t>トウシ</t>
    </rPh>
    <rPh sb="2" eb="4">
      <t>カツドウ</t>
    </rPh>
    <rPh sb="4" eb="6">
      <t>シュウシ</t>
    </rPh>
    <phoneticPr fontId="3"/>
  </si>
  <si>
    <t>財務活動収支</t>
    <rPh sb="0" eb="2">
      <t>ザイム</t>
    </rPh>
    <rPh sb="2" eb="4">
      <t>カツドウ</t>
    </rPh>
    <rPh sb="4" eb="6">
      <t>シュウシ</t>
    </rPh>
    <phoneticPr fontId="3"/>
  </si>
  <si>
    <t>１固定資産</t>
    <rPh sb="1" eb="3">
      <t>コテイ</t>
    </rPh>
    <rPh sb="3" eb="5">
      <t>シサン</t>
    </rPh>
    <phoneticPr fontId="3"/>
  </si>
  <si>
    <t>前年度末資金残高（繰越金）</t>
    <rPh sb="0" eb="3">
      <t>ゼンネンド</t>
    </rPh>
    <rPh sb="3" eb="4">
      <t>マツ</t>
    </rPh>
    <rPh sb="4" eb="6">
      <t>シキン</t>
    </rPh>
    <rPh sb="6" eb="8">
      <t>ザンダカ</t>
    </rPh>
    <rPh sb="9" eb="11">
      <t>クリコシ</t>
    </rPh>
    <rPh sb="11" eb="12">
      <t>キン</t>
    </rPh>
    <phoneticPr fontId="3"/>
  </si>
  <si>
    <r>
      <t>本年度末資金残高</t>
    </r>
    <r>
      <rPr>
        <sz val="9"/>
        <rFont val="Meiryo UI"/>
        <family val="3"/>
        <charset val="128"/>
      </rPr>
      <t>（来年度繰越金）</t>
    </r>
    <rPh sb="0" eb="3">
      <t>ホンネンド</t>
    </rPh>
    <rPh sb="3" eb="4">
      <t>マツ</t>
    </rPh>
    <rPh sb="4" eb="6">
      <t>シキン</t>
    </rPh>
    <rPh sb="6" eb="8">
      <t>ザンダカ</t>
    </rPh>
    <rPh sb="9" eb="12">
      <t>ライネンド</t>
    </rPh>
    <rPh sb="12" eb="14">
      <t>クリコシ</t>
    </rPh>
    <rPh sb="14" eb="15">
      <t>キン</t>
    </rPh>
    <phoneticPr fontId="3"/>
  </si>
  <si>
    <t>　　　　　① 貸借対照表(バランスシート）</t>
    <phoneticPr fontId="3"/>
  </si>
  <si>
    <t>② 行政コスト計算書</t>
    <phoneticPr fontId="3"/>
  </si>
  <si>
    <t>③ 純資産変動計算書</t>
    <phoneticPr fontId="3"/>
  </si>
  <si>
    <t>④ 資金収支計算書</t>
    <phoneticPr fontId="3"/>
  </si>
  <si>
    <t>(2) インフラ資産</t>
    <rPh sb="8" eb="10">
      <t>シサン</t>
    </rPh>
    <phoneticPr fontId="3"/>
  </si>
  <si>
    <t>　　道路、公園、橋梁、上下水道など</t>
    <rPh sb="2" eb="4">
      <t>ドウロ</t>
    </rPh>
    <rPh sb="5" eb="7">
      <t>コウエン</t>
    </rPh>
    <rPh sb="8" eb="10">
      <t>キョウリョウ</t>
    </rPh>
    <rPh sb="11" eb="12">
      <t>ジョウ</t>
    </rPh>
    <rPh sb="12" eb="15">
      <t>ゲスイドウ</t>
    </rPh>
    <phoneticPr fontId="3"/>
  </si>
  <si>
    <t>(2) 基金、未収金など</t>
    <rPh sb="4" eb="6">
      <t>キキン</t>
    </rPh>
    <rPh sb="7" eb="10">
      <t>ミシュウキン</t>
    </rPh>
    <phoneticPr fontId="3"/>
  </si>
  <si>
    <t>(1) 地方債</t>
    <rPh sb="4" eb="7">
      <t>チホウサイ</t>
    </rPh>
    <phoneticPr fontId="3"/>
  </si>
  <si>
    <t>(2) その他の流動負債</t>
    <rPh sb="6" eb="7">
      <t>タ</t>
    </rPh>
    <rPh sb="8" eb="10">
      <t>リュウドウ</t>
    </rPh>
    <rPh sb="10" eb="12">
      <t>フサイ</t>
    </rPh>
    <phoneticPr fontId="3"/>
  </si>
  <si>
    <t>（１）　地方債</t>
    <rPh sb="4" eb="7">
      <t>チホウサイ</t>
    </rPh>
    <phoneticPr fontId="3"/>
  </si>
  <si>
    <t>（１）　賞与引当金</t>
    <rPh sb="4" eb="6">
      <t>ショウヨ</t>
    </rPh>
    <rPh sb="6" eb="8">
      <t>ヒキアテ</t>
    </rPh>
    <rPh sb="8" eb="9">
      <t>キン</t>
    </rPh>
    <phoneticPr fontId="3"/>
  </si>
  <si>
    <t>（２）　その他の流動負債</t>
    <phoneticPr fontId="3"/>
  </si>
  <si>
    <t>●　財務書類作成に当たって（効果）</t>
    <rPh sb="2" eb="4">
      <t>ザイム</t>
    </rPh>
    <rPh sb="4" eb="6">
      <t>ショルイ</t>
    </rPh>
    <rPh sb="6" eb="8">
      <t>サクセイ</t>
    </rPh>
    <rPh sb="9" eb="10">
      <t>ア</t>
    </rPh>
    <rPh sb="14" eb="16">
      <t>コウカ</t>
    </rPh>
    <phoneticPr fontId="3"/>
  </si>
  <si>
    <t>早期健全化基準</t>
    <rPh sb="0" eb="2">
      <t>ソウキ</t>
    </rPh>
    <rPh sb="2" eb="5">
      <t>ケンゼンカ</t>
    </rPh>
    <rPh sb="5" eb="7">
      <t>キジュン</t>
    </rPh>
    <phoneticPr fontId="3"/>
  </si>
  <si>
    <t>－</t>
    <phoneticPr fontId="3"/>
  </si>
  <si>
    <t>連結実質赤字比率（％）</t>
    <rPh sb="0" eb="2">
      <t>レンケツ</t>
    </rPh>
    <rPh sb="2" eb="4">
      <t>ジッシツ</t>
    </rPh>
    <rPh sb="4" eb="6">
      <t>アカジ</t>
    </rPh>
    <rPh sb="6" eb="8">
      <t>ヒリツ</t>
    </rPh>
    <phoneticPr fontId="3"/>
  </si>
  <si>
    <t>－</t>
  </si>
  <si>
    <t>（２）　インフラ資産</t>
    <rPh sb="8" eb="10">
      <t>シサン</t>
    </rPh>
    <phoneticPr fontId="3"/>
  </si>
  <si>
    <t>連結精算表</t>
  </si>
  <si>
    <t>一般会計等</t>
  </si>
  <si>
    <t>全体会計</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</si>
  <si>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</si>
  <si>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</si>
  <si>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</si>
  <si>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</si>
  <si>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</si>
  <si>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</si>
  <si>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</si>
  <si>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</si>
  <si>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</si>
  <si>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</si>
  <si>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</si>
  <si>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</si>
  <si>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</si>
  <si>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</si>
  <si>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</si>
  <si>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</si>
  <si>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</si>
  <si>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</si>
  <si>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</si>
  <si>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</si>
  <si>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</si>
  <si>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</si>
  <si>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</si>
  <si>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</si>
  <si>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</si>
  <si>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</si>
  <si>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</si>
  <si>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</si>
  <si>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</si>
  <si>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</si>
  <si>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</si>
  <si>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</si>
  <si>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</si>
  <si>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</si>
  <si>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</si>
  <si>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</si>
  <si>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</si>
  <si>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資金</t>
  </si>
  <si>
    <t xml:space="preserve">      歳計外現金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</si>
  <si>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</si>
  <si>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</si>
  <si>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</si>
  <si>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</si>
  <si>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</si>
  <si>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</si>
  <si>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</si>
  <si>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</si>
  <si>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 xml:space="preserve">  繰延資産</t>
  </si>
  <si>
    <t>資産合計</t>
  </si>
  <si>
    <t>【負債の部】</t>
  </si>
  <si>
    <t xml:space="preserve">  固定負債</t>
  </si>
  <si>
    <t xml:space="preserve">    地方債等</t>
  </si>
  <si>
    <t xml:space="preserve">    長期未払金</t>
  </si>
  <si>
    <t xml:space="preserve">    退職手当引当金</t>
  </si>
  <si>
    <t xml:space="preserve">    損失補償等引当金</t>
  </si>
  <si>
    <t xml:space="preserve">  流動負債</t>
  </si>
  <si>
    <t xml:space="preserve">    １年内償還予定地方債等</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</si>
  <si>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</si>
  <si>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</si>
  <si>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</si>
  <si>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</si>
  <si>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</si>
  <si>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</si>
  <si>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</si>
  <si>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</si>
  <si>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</si>
  <si>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</si>
  <si>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 xml:space="preserve">  他団体出資等分</t>
  </si>
  <si>
    <t>純資産合計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</si>
  <si>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</si>
  <si>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</si>
  <si>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</si>
  <si>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</si>
  <si>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</si>
  <si>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</si>
  <si>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</si>
  <si>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t>
  </si>
  <si>
    <t xml:space="preserve">        維持補修費</t>
  </si>
  <si>
    <t xml:space="preserve">        減価償却費</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</si>
  <si>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</si>
  <si>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</si>
  <si>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</si>
  <si>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</si>
  <si>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</si>
  <si>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</si>
  <si>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</si>
  <si>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</si>
  <si>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</si>
  <si>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</si>
  <si>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</si>
  <si>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</si>
  <si>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</si>
  <si>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</si>
  <si>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</si>
  <si>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純行政コスト</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</si>
  <si>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</si>
  <si>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</si>
  <si>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</si>
  <si>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</si>
  <si>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</si>
  <si>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</si>
  <si>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</si>
  <si>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</si>
  <si>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</si>
  <si>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</si>
  <si>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</si>
  <si>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</si>
  <si>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</si>
  <si>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他団体出資等分の増加</t>
  </si>
  <si>
    <t xml:space="preserve">  他団体出資等分の減少</t>
  </si>
  <si>
    <t xml:space="preserve">  比例連結割合変更に伴う差額</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</si>
  <si>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</si>
  <si>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</si>
  <si>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</si>
  <si>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</si>
  <si>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</si>
  <si>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</si>
  <si>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</si>
  <si>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</si>
  <si>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</si>
  <si>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</si>
  <si>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</si>
  <si>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</si>
  <si>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</si>
  <si>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</si>
  <si>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</si>
  <si>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</si>
  <si>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</si>
  <si>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</si>
  <si>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</si>
  <si>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</si>
  <si>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</si>
  <si>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</si>
  <si>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</si>
  <si>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</si>
  <si>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</si>
  <si>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</si>
  <si>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</si>
  <si>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</si>
  <si>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</si>
  <si>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</si>
  <si>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</si>
  <si>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</si>
  <si>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</si>
  <si>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</si>
  <si>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</si>
  <si>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</si>
  <si>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</si>
  <si>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地方債等償還支出</t>
  </si>
  <si>
    <t xml:space="preserve">  財務活動収入</t>
  </si>
  <si>
    <t xml:space="preserve">    地方債等発行収入</t>
  </si>
  <si>
    <t>財務活動収支</t>
  </si>
  <si>
    <t>本年度資金収支額</t>
  </si>
  <si>
    <t>前年度末資金残高</t>
  </si>
  <si>
    <t>比例連結割合変更に伴う差額</t>
  </si>
  <si>
    <t>本年度末資金残高</t>
  </si>
  <si>
    <t>前年度末歳計外現金残高</t>
  </si>
  <si>
    <t>本年度歳計外現金増減額</t>
  </si>
  <si>
    <t>本年度末現金預金残高</t>
  </si>
  <si>
    <t>(3)物品、ソフトウェアなど</t>
    <rPh sb="3" eb="5">
      <t>ブッピン</t>
    </rPh>
    <phoneticPr fontId="3"/>
  </si>
  <si>
    <t>(4)投資及びその他の資産</t>
    <rPh sb="3" eb="5">
      <t>トウシ</t>
    </rPh>
    <rPh sb="5" eb="6">
      <t>オヨ</t>
    </rPh>
    <rPh sb="9" eb="10">
      <t>タ</t>
    </rPh>
    <rPh sb="11" eb="13">
      <t>シサン</t>
    </rPh>
    <phoneticPr fontId="3"/>
  </si>
  <si>
    <t>資産老朽化比率</t>
    <rPh sb="0" eb="7">
      <t>シサンロウキュウ</t>
    </rPh>
    <phoneticPr fontId="3"/>
  </si>
  <si>
    <t>償却資産</t>
    <rPh sb="0" eb="4">
      <t>ショウキャクシサン</t>
    </rPh>
    <phoneticPr fontId="3"/>
  </si>
  <si>
    <t>減価償却累計額</t>
    <rPh sb="0" eb="7">
      <t>ゲンカ</t>
    </rPh>
    <phoneticPr fontId="3"/>
  </si>
  <si>
    <t>※表中、表示単位未満は四捨五入のため合計が一致しない場合があります。</t>
    <phoneticPr fontId="3"/>
  </si>
  <si>
    <t>平成28年度財政運営は、堅調な財政運営を行っている。</t>
    <phoneticPr fontId="3"/>
  </si>
  <si>
    <t>２流動資産</t>
    <rPh sb="1" eb="2">
      <t>ナガレ</t>
    </rPh>
    <rPh sb="2" eb="3">
      <t>ドウ</t>
    </rPh>
    <rPh sb="3" eb="4">
      <t>シ</t>
    </rPh>
    <rPh sb="4" eb="5">
      <t>サン</t>
    </rPh>
    <phoneticPr fontId="3"/>
  </si>
  <si>
    <t>(4)投資その他の資産</t>
    <rPh sb="3" eb="5">
      <t>トウシ</t>
    </rPh>
    <rPh sb="7" eb="8">
      <t>タ</t>
    </rPh>
    <rPh sb="9" eb="11">
      <t>シサン</t>
    </rPh>
    <phoneticPr fontId="3"/>
  </si>
  <si>
    <t>(1) 現金預金</t>
    <rPh sb="4" eb="8">
      <t>ゲンキンヨ</t>
    </rPh>
    <phoneticPr fontId="3"/>
  </si>
  <si>
    <t>(1) 賞与等引当金</t>
    <rPh sb="4" eb="6">
      <t>ショウヨ</t>
    </rPh>
    <rPh sb="6" eb="7">
      <t>トウ</t>
    </rPh>
    <rPh sb="7" eb="9">
      <t>ヒキアテ</t>
    </rPh>
    <rPh sb="9" eb="10">
      <t>キン</t>
    </rPh>
    <phoneticPr fontId="3"/>
  </si>
  <si>
    <t>本年度末歳計外現金残高</t>
    <phoneticPr fontId="3"/>
  </si>
  <si>
    <t>本年度末歳計外現金残高（預り金）</t>
    <rPh sb="12" eb="15">
      <t>アズカ</t>
    </rPh>
    <phoneticPr fontId="3"/>
  </si>
  <si>
    <t>前年度末純資産残高</t>
    <rPh sb="0" eb="3">
      <t>ゼンネンド</t>
    </rPh>
    <rPh sb="3" eb="4">
      <t>マツ</t>
    </rPh>
    <rPh sb="4" eb="7">
      <t>ジュンシサン</t>
    </rPh>
    <rPh sb="7" eb="9">
      <t>ザンダカ</t>
    </rPh>
    <phoneticPr fontId="3"/>
  </si>
  <si>
    <t>本年度変動高</t>
    <rPh sb="0" eb="3">
      <t>ホンネンド</t>
    </rPh>
    <rPh sb="3" eb="5">
      <t>ヘンドウ</t>
    </rPh>
    <rPh sb="5" eb="6">
      <t>ダカ</t>
    </rPh>
    <phoneticPr fontId="3"/>
  </si>
  <si>
    <t>　　　△純行政コスト</t>
    <rPh sb="4" eb="5">
      <t>ジュン</t>
    </rPh>
    <rPh sb="5" eb="7">
      <t>ギョウセイ</t>
    </rPh>
    <phoneticPr fontId="3"/>
  </si>
  <si>
    <t>本年度末純資産残高</t>
    <rPh sb="0" eb="4">
      <t>ホンネンドマツ</t>
    </rPh>
    <rPh sb="4" eb="7">
      <t>ジュンシサン</t>
    </rPh>
    <rPh sb="7" eb="9">
      <t>ザンダカ</t>
    </rPh>
    <phoneticPr fontId="3"/>
  </si>
  <si>
    <t>　　物件費、減価償却費、維持補修費など</t>
    <rPh sb="2" eb="4">
      <t>ブッケン</t>
    </rPh>
    <rPh sb="4" eb="5">
      <t>ヒ</t>
    </rPh>
    <rPh sb="6" eb="8">
      <t>ゲンカ</t>
    </rPh>
    <rPh sb="8" eb="11">
      <t>ショウキャクヒ</t>
    </rPh>
    <rPh sb="12" eb="14">
      <t>イジ</t>
    </rPh>
    <rPh sb="14" eb="17">
      <t>ホシュウヒ</t>
    </rPh>
    <phoneticPr fontId="3"/>
  </si>
  <si>
    <t>人件費</t>
    <phoneticPr fontId="3"/>
  </si>
  <si>
    <t xml:space="preserve">      物件費等</t>
    <phoneticPr fontId="3"/>
  </si>
  <si>
    <t xml:space="preserve">      その他の業務費用</t>
    <phoneticPr fontId="3"/>
  </si>
  <si>
    <t>移転費用</t>
    <rPh sb="0" eb="2">
      <t>イテン</t>
    </rPh>
    <rPh sb="2" eb="4">
      <t>ヒヨウ</t>
    </rPh>
    <phoneticPr fontId="3"/>
  </si>
  <si>
    <t>　　補助金等、社会保障給付、他会計への支出など</t>
    <rPh sb="14" eb="15">
      <t>タ</t>
    </rPh>
    <rPh sb="15" eb="17">
      <t>カイケイ</t>
    </rPh>
    <rPh sb="19" eb="21">
      <t>シシュツ</t>
    </rPh>
    <phoneticPr fontId="3"/>
  </si>
  <si>
    <t>臨時損失</t>
    <rPh sb="0" eb="2">
      <t>リンジ</t>
    </rPh>
    <rPh sb="2" eb="4">
      <t>ソンシツ</t>
    </rPh>
    <phoneticPr fontId="3"/>
  </si>
  <si>
    <t>臨時利益</t>
    <rPh sb="0" eb="2">
      <t>リンジ</t>
    </rPh>
    <rPh sb="2" eb="4">
      <t>リエキ</t>
    </rPh>
    <phoneticPr fontId="3"/>
  </si>
  <si>
    <t xml:space="preserve">    資産売却益</t>
    <phoneticPr fontId="3"/>
  </si>
  <si>
    <t>物件費等</t>
    <rPh sb="0" eb="3">
      <t>ブッケンヒ</t>
    </rPh>
    <rPh sb="3" eb="4">
      <t>トウ</t>
    </rPh>
    <phoneticPr fontId="3"/>
  </si>
  <si>
    <t>その他業務費用</t>
    <rPh sb="2" eb="3">
      <t>タ</t>
    </rPh>
    <rPh sb="3" eb="5">
      <t>ギョウム</t>
    </rPh>
    <rPh sb="5" eb="7">
      <t>ヒヨウ</t>
    </rPh>
    <phoneticPr fontId="3"/>
  </si>
  <si>
    <t>純行政コスト</t>
    <rPh sb="0" eb="1">
      <t>ジュン</t>
    </rPh>
    <rPh sb="1" eb="3">
      <t>ギョウセイ</t>
    </rPh>
    <phoneticPr fontId="3"/>
  </si>
  <si>
    <t>（純経常行政コスト+臨時損失－臨時利益）</t>
    <rPh sb="1" eb="2">
      <t>ジュン</t>
    </rPh>
    <rPh sb="2" eb="4">
      <t>ケイジョウ</t>
    </rPh>
    <rPh sb="4" eb="6">
      <t>ギョウセイ</t>
    </rPh>
    <rPh sb="10" eb="12">
      <t>リンジ</t>
    </rPh>
    <rPh sb="12" eb="14">
      <t>ソンシツ</t>
    </rPh>
    <rPh sb="15" eb="19">
      <t>リンジ</t>
    </rPh>
    <phoneticPr fontId="3"/>
  </si>
  <si>
    <t>　今回の財務4表は、平成26年4月に総務省から報告された今後の地方公会計の推進に関する研究会報告書の「統一的な基準」により作成しています。この「統一的な基準」の特徴は全ての固定資産を対象に公正価格を評価することにあります。そのため、土地及び建物の固定資産台帳を整理したことから財産管理の適正化が図られました。</t>
    <rPh sb="1" eb="3">
      <t>コンカイ</t>
    </rPh>
    <rPh sb="4" eb="6">
      <t>ザイム</t>
    </rPh>
    <rPh sb="7" eb="8">
      <t>ヒョウ</t>
    </rPh>
    <rPh sb="10" eb="12">
      <t>ヘイセイ</t>
    </rPh>
    <rPh sb="14" eb="15">
      <t>ネン</t>
    </rPh>
    <rPh sb="16" eb="17">
      <t>ツキ</t>
    </rPh>
    <rPh sb="18" eb="21">
      <t>ソウムショウ</t>
    </rPh>
    <rPh sb="23" eb="25">
      <t>ホウコク</t>
    </rPh>
    <rPh sb="61" eb="63">
      <t>サクセイ</t>
    </rPh>
    <rPh sb="80" eb="82">
      <t>トクチョウ</t>
    </rPh>
    <rPh sb="83" eb="84">
      <t>スベ</t>
    </rPh>
    <rPh sb="86" eb="90">
      <t>コテイシサン</t>
    </rPh>
    <rPh sb="91" eb="93">
      <t>タイショウ</t>
    </rPh>
    <rPh sb="94" eb="96">
      <t>コウセイ</t>
    </rPh>
    <rPh sb="96" eb="98">
      <t>カカク</t>
    </rPh>
    <rPh sb="99" eb="101">
      <t>ヒョウカ</t>
    </rPh>
    <rPh sb="116" eb="118">
      <t>トチ</t>
    </rPh>
    <rPh sb="118" eb="119">
      <t>オヨ</t>
    </rPh>
    <rPh sb="120" eb="122">
      <t>タテモノ</t>
    </rPh>
    <rPh sb="123" eb="127">
      <t>コテイ</t>
    </rPh>
    <rPh sb="127" eb="129">
      <t>ダイチョウ</t>
    </rPh>
    <rPh sb="130" eb="132">
      <t>セイリ</t>
    </rPh>
    <rPh sb="138" eb="140">
      <t>ザイサン</t>
    </rPh>
    <rPh sb="140" eb="142">
      <t>カンリ</t>
    </rPh>
    <rPh sb="143" eb="146">
      <t>テキセイカ</t>
    </rPh>
    <rPh sb="147" eb="148">
      <t>ハカ</t>
    </rPh>
    <phoneticPr fontId="3"/>
  </si>
  <si>
    <t>●　財政健全化判断比率（H28決算）</t>
    <rPh sb="2" eb="4">
      <t>ザイセイ</t>
    </rPh>
    <rPh sb="4" eb="7">
      <t>ケンゼンカ</t>
    </rPh>
    <rPh sb="7" eb="9">
      <t>ハンダン</t>
    </rPh>
    <rPh sb="9" eb="11">
      <t>ヒリツ</t>
    </rPh>
    <rPh sb="15" eb="17">
      <t>ケッサン</t>
    </rPh>
    <phoneticPr fontId="3"/>
  </si>
  <si>
    <t>実質赤字比率
（％）</t>
    <rPh sb="0" eb="2">
      <t>ジッシツ</t>
    </rPh>
    <rPh sb="2" eb="4">
      <t>アカジ</t>
    </rPh>
    <rPh sb="4" eb="6">
      <t>ヒリツ</t>
    </rPh>
    <phoneticPr fontId="3"/>
  </si>
  <si>
    <t>実質公債費比率
（％）</t>
    <rPh sb="0" eb="2">
      <t>ジッシツ</t>
    </rPh>
    <rPh sb="2" eb="4">
      <t>コウサイ</t>
    </rPh>
    <rPh sb="4" eb="5">
      <t>ヒ</t>
    </rPh>
    <rPh sb="5" eb="7">
      <t>ヒリツ</t>
    </rPh>
    <phoneticPr fontId="3"/>
  </si>
  <si>
    <t>将来負担比率
（％）</t>
    <rPh sb="0" eb="2">
      <t>ショウライ</t>
    </rPh>
    <rPh sb="2" eb="4">
      <t>フタン</t>
    </rPh>
    <rPh sb="4" eb="6">
      <t>ヒリツ</t>
    </rPh>
    <phoneticPr fontId="3"/>
  </si>
  <si>
    <t xml:space="preserve"> 経常費用</t>
    <rPh sb="1" eb="3">
      <t>ケイジョウ</t>
    </rPh>
    <rPh sb="3" eb="5">
      <t>ヒヨウ</t>
    </rPh>
    <phoneticPr fontId="3"/>
  </si>
  <si>
    <t xml:space="preserve">  人件費</t>
    <phoneticPr fontId="3"/>
  </si>
  <si>
    <t xml:space="preserve">  物件費等</t>
    <phoneticPr fontId="3"/>
  </si>
  <si>
    <t xml:space="preserve">  その他の業務費用</t>
    <phoneticPr fontId="3"/>
  </si>
  <si>
    <t xml:space="preserve">  移転費用</t>
    <rPh sb="2" eb="4">
      <t>イテン</t>
    </rPh>
    <rPh sb="4" eb="6">
      <t>ヒヨウ</t>
    </rPh>
    <phoneticPr fontId="3"/>
  </si>
  <si>
    <t xml:space="preserve"> 経常収益</t>
    <rPh sb="1" eb="3">
      <t>ケイジョウ</t>
    </rPh>
    <rPh sb="3" eb="5">
      <t>シュウエキ</t>
    </rPh>
    <phoneticPr fontId="3"/>
  </si>
  <si>
    <r>
      <t xml:space="preserve"> 臨時損失　</t>
    </r>
    <r>
      <rPr>
        <sz val="9"/>
        <rFont val="Meiryo UI"/>
        <family val="3"/>
        <charset val="128"/>
      </rPr>
      <t>災害復旧費など</t>
    </r>
    <rPh sb="1" eb="3">
      <t>リンジ</t>
    </rPh>
    <rPh sb="3" eb="5">
      <t>ソンシツ</t>
    </rPh>
    <rPh sb="6" eb="10">
      <t>サイガイフッキュウ</t>
    </rPh>
    <rPh sb="10" eb="11">
      <t>ヒ</t>
    </rPh>
    <phoneticPr fontId="3"/>
  </si>
  <si>
    <r>
      <t xml:space="preserve"> 臨時利益</t>
    </r>
    <r>
      <rPr>
        <sz val="9"/>
        <rFont val="Meiryo UI"/>
        <family val="3"/>
        <charset val="128"/>
      </rPr>
      <t>　資産売却益など</t>
    </r>
    <rPh sb="1" eb="3">
      <t>リンジ</t>
    </rPh>
    <rPh sb="3" eb="5">
      <t>リエキ</t>
    </rPh>
    <phoneticPr fontId="3"/>
  </si>
  <si>
    <t>　　支払利息など</t>
    <rPh sb="2" eb="6">
      <t>シハ</t>
    </rPh>
    <phoneticPr fontId="3"/>
  </si>
  <si>
    <t>地方債等発行、償還など</t>
    <rPh sb="0" eb="2">
      <t>チホウ</t>
    </rPh>
    <rPh sb="2" eb="4">
      <t>サイナド</t>
    </rPh>
    <rPh sb="4" eb="6">
      <t>ハッコウ</t>
    </rPh>
    <phoneticPr fontId="3"/>
  </si>
  <si>
    <t>数値根拠は下記のとおりです。</t>
    <rPh sb="0" eb="2">
      <t>スウチ</t>
    </rPh>
    <rPh sb="2" eb="4">
      <t>コンキョ</t>
    </rPh>
    <rPh sb="5" eb="13">
      <t>カキ</t>
    </rPh>
    <phoneticPr fontId="3"/>
  </si>
  <si>
    <t>町の資産と負債の状況</t>
  </si>
  <si>
    <t>　貸借対照表は会計年度末時点において町の資産と、その資産をどのような財源（負債・純資産）で賄ってきたかを一目で分かるようにしたものです。左側に資産を表示し、右側に負債及び資産と負債の差額である純資産を表示しています。</t>
    <rPh sb="1" eb="3">
      <t>タイシャク</t>
    </rPh>
    <rPh sb="3" eb="6">
      <t>タイショウヒョウ</t>
    </rPh>
    <rPh sb="7" eb="9">
      <t>カイケイ</t>
    </rPh>
    <rPh sb="9" eb="12">
      <t>ネンドマツ</t>
    </rPh>
    <rPh sb="12" eb="14">
      <t>ジテン</t>
    </rPh>
    <rPh sb="20" eb="22">
      <t>シサン</t>
    </rPh>
    <rPh sb="26" eb="28">
      <t>シサン</t>
    </rPh>
    <rPh sb="34" eb="36">
      <t>ザイゲン</t>
    </rPh>
    <rPh sb="37" eb="39">
      <t>フサイ</t>
    </rPh>
    <rPh sb="40" eb="43">
      <t>ジュンシサン</t>
    </rPh>
    <rPh sb="45" eb="46">
      <t>マカナ</t>
    </rPh>
    <rPh sb="52" eb="54">
      <t>イチモク</t>
    </rPh>
    <rPh sb="55" eb="56">
      <t>ワ</t>
    </rPh>
    <rPh sb="68" eb="70">
      <t>ヒダリガワ</t>
    </rPh>
    <rPh sb="71" eb="73">
      <t>シサン</t>
    </rPh>
    <rPh sb="74" eb="76">
      <t>ヒョウジ</t>
    </rPh>
    <rPh sb="78" eb="80">
      <t>ミギガワ</t>
    </rPh>
    <rPh sb="81" eb="83">
      <t>フサイ</t>
    </rPh>
    <rPh sb="83" eb="84">
      <t>オヨ</t>
    </rPh>
    <rPh sb="85" eb="87">
      <t>シサン</t>
    </rPh>
    <rPh sb="88" eb="90">
      <t>フサイ</t>
    </rPh>
    <rPh sb="91" eb="93">
      <t>サガク</t>
    </rPh>
    <rPh sb="96" eb="99">
      <t>ジュンシサン</t>
    </rPh>
    <rPh sb="100" eb="102">
      <t>ヒョウジ</t>
    </rPh>
    <phoneticPr fontId="3"/>
  </si>
  <si>
    <t>　　庁舎、学校、保育所、体育館、
　　町営住宅、地区集会所など</t>
    <rPh sb="2" eb="4">
      <t>チョウシャ</t>
    </rPh>
    <rPh sb="5" eb="7">
      <t>ガッコウ</t>
    </rPh>
    <rPh sb="8" eb="11">
      <t>ホイクショ</t>
    </rPh>
    <rPh sb="12" eb="15">
      <t>タイイクカン</t>
    </rPh>
    <rPh sb="24" eb="26">
      <t>チク</t>
    </rPh>
    <rPh sb="26" eb="29">
      <t>シュウカイジョ</t>
    </rPh>
    <phoneticPr fontId="3"/>
  </si>
  <si>
    <t xml:space="preserve">町の平成２８年度財政運営の総括 </t>
  </si>
  <si>
    <t>　町民の皆さんに町の財政状況をよりよく理解していただくため、国が推奨している「新地方公会計制度」に基づいて、４つの財務書類を作成しました。</t>
    <rPh sb="4" eb="5">
      <t>ミナ</t>
    </rPh>
    <rPh sb="10" eb="12">
      <t>ザイセイ</t>
    </rPh>
    <rPh sb="12" eb="14">
      <t>ジョウキョウ</t>
    </rPh>
    <rPh sb="19" eb="21">
      <t>リカイ</t>
    </rPh>
    <rPh sb="30" eb="31">
      <t>クニ</t>
    </rPh>
    <rPh sb="32" eb="34">
      <t>スイショウ</t>
    </rPh>
    <rPh sb="39" eb="40">
      <t>シン</t>
    </rPh>
    <rPh sb="40" eb="42">
      <t>チホウ</t>
    </rPh>
    <rPh sb="42" eb="43">
      <t>コウ</t>
    </rPh>
    <rPh sb="43" eb="45">
      <t>カイケイ</t>
    </rPh>
    <rPh sb="45" eb="47">
      <t>セイド</t>
    </rPh>
    <rPh sb="49" eb="50">
      <t>モト</t>
    </rPh>
    <rPh sb="57" eb="59">
      <t>ザイム</t>
    </rPh>
    <rPh sb="59" eb="61">
      <t>ショルイ</t>
    </rPh>
    <rPh sb="62" eb="64">
      <t>サクセイ</t>
    </rPh>
    <phoneticPr fontId="3"/>
  </si>
  <si>
    <t xml:space="preserve">  町の経常的な活動に伴うコストと使用料・手数料等の収入を示すものです。従来の官庁会計では捕捉できなかった減価償却費など非現金コストについても計上しています。経常費用合計から経常収益合計を差引いたものが当該年度の純経常行政コストとなります。</t>
    <rPh sb="4" eb="7">
      <t>ケイジョウテキ</t>
    </rPh>
    <rPh sb="8" eb="10">
      <t>カツドウ</t>
    </rPh>
    <rPh sb="11" eb="12">
      <t>トモナ</t>
    </rPh>
    <rPh sb="17" eb="20">
      <t>シヨウリョウ</t>
    </rPh>
    <rPh sb="21" eb="24">
      <t>テスウリョウ</t>
    </rPh>
    <rPh sb="24" eb="25">
      <t>トウ</t>
    </rPh>
    <rPh sb="26" eb="28">
      <t>シュウニュウ</t>
    </rPh>
    <rPh sb="29" eb="30">
      <t>シメ</t>
    </rPh>
    <rPh sb="36" eb="38">
      <t>ジュウライ</t>
    </rPh>
    <rPh sb="39" eb="41">
      <t>カンチョウ</t>
    </rPh>
    <rPh sb="41" eb="43">
      <t>カイケイ</t>
    </rPh>
    <rPh sb="45" eb="47">
      <t>ホソク</t>
    </rPh>
    <rPh sb="53" eb="55">
      <t>ゲンカ</t>
    </rPh>
    <rPh sb="55" eb="58">
      <t>ショウキャクヒ</t>
    </rPh>
    <rPh sb="60" eb="61">
      <t>ヒ</t>
    </rPh>
    <rPh sb="61" eb="63">
      <t>ゲンキン</t>
    </rPh>
    <rPh sb="71" eb="73">
      <t>ケイジョウ</t>
    </rPh>
    <rPh sb="79" eb="81">
      <t>ケイジョウ</t>
    </rPh>
    <rPh sb="81" eb="83">
      <t>ヒヨウ</t>
    </rPh>
    <rPh sb="83" eb="85">
      <t>ゴウケイ</t>
    </rPh>
    <rPh sb="87" eb="89">
      <t>ケイジョウ</t>
    </rPh>
    <rPh sb="89" eb="91">
      <t>シュウエキ</t>
    </rPh>
    <rPh sb="91" eb="93">
      <t>ゴウケイ</t>
    </rPh>
    <rPh sb="94" eb="96">
      <t>サシヒ</t>
    </rPh>
    <rPh sb="101" eb="103">
      <t>トウガイ</t>
    </rPh>
    <rPh sb="103" eb="105">
      <t>ネンド</t>
    </rPh>
    <rPh sb="109" eb="111">
      <t>ギョウセイ</t>
    </rPh>
    <phoneticPr fontId="3"/>
  </si>
  <si>
    <t>　現金の流れを示すものです。その収支を性質に応じて区分して表示することで、町がどのような活動に資金を必要としているかを表示しています。</t>
    <rPh sb="1" eb="3">
      <t>ゲンキン</t>
    </rPh>
    <rPh sb="4" eb="5">
      <t>ナガ</t>
    </rPh>
    <rPh sb="7" eb="8">
      <t>シメ</t>
    </rPh>
    <rPh sb="16" eb="18">
      <t>シュウシ</t>
    </rPh>
    <rPh sb="19" eb="21">
      <t>セイシツ</t>
    </rPh>
    <rPh sb="22" eb="23">
      <t>オウ</t>
    </rPh>
    <rPh sb="25" eb="27">
      <t>クブン</t>
    </rPh>
    <rPh sb="29" eb="31">
      <t>ヒョウジ</t>
    </rPh>
    <rPh sb="44" eb="46">
      <t>カツドウ</t>
    </rPh>
    <rPh sb="47" eb="49">
      <t>シキン</t>
    </rPh>
    <rPh sb="50" eb="52">
      <t>ヒツヨウ</t>
    </rPh>
    <rPh sb="59" eb="61">
      <t>ヒョウジ</t>
    </rPh>
    <phoneticPr fontId="3"/>
  </si>
  <si>
    <t>　町の純資産（資産から負債を引いた残り）が年度内にどのように増減したかを明らかにするものです。総額としての純資産の変動に加え、それがどのような財源や要因で増減したかの情報を表示しています。</t>
    <rPh sb="3" eb="6">
      <t>ジュンシサン</t>
    </rPh>
    <rPh sb="7" eb="9">
      <t>シサン</t>
    </rPh>
    <rPh sb="11" eb="13">
      <t>フサイ</t>
    </rPh>
    <rPh sb="14" eb="15">
      <t>ヒ</t>
    </rPh>
    <rPh sb="17" eb="18">
      <t>ノコ</t>
    </rPh>
    <rPh sb="21" eb="23">
      <t>ネンド</t>
    </rPh>
    <rPh sb="23" eb="24">
      <t>ナイ</t>
    </rPh>
    <rPh sb="30" eb="32">
      <t>ゾウゲン</t>
    </rPh>
    <rPh sb="36" eb="37">
      <t>アキ</t>
    </rPh>
    <rPh sb="47" eb="49">
      <t>ソウガク</t>
    </rPh>
    <rPh sb="53" eb="56">
      <t>ジュンシサン</t>
    </rPh>
    <rPh sb="57" eb="59">
      <t>ヘンドウ</t>
    </rPh>
    <rPh sb="60" eb="61">
      <t>クワ</t>
    </rPh>
    <rPh sb="71" eb="73">
      <t>ザイゲン</t>
    </rPh>
    <rPh sb="74" eb="76">
      <t>ヨウイン</t>
    </rPh>
    <rPh sb="77" eb="79">
      <t>ゾウゲン</t>
    </rPh>
    <rPh sb="83" eb="85">
      <t>ジョウホウ</t>
    </rPh>
    <rPh sb="86" eb="88">
      <t>ヒョウジ</t>
    </rPh>
    <phoneticPr fontId="3"/>
  </si>
  <si>
    <t>①住民１人当たりの資産と負債残高</t>
    <phoneticPr fontId="3"/>
  </si>
  <si>
    <t>（平成29年3月31日現在人口</t>
    <phoneticPr fontId="3"/>
  </si>
  <si>
    <t>人）</t>
    <rPh sb="0" eb="1">
      <t>ニン</t>
    </rPh>
    <phoneticPr fontId="3"/>
  </si>
  <si>
    <t>　　　 資産＝</t>
    <phoneticPr fontId="3"/>
  </si>
  <si>
    <t>連結会計</t>
  </si>
  <si>
    <t>　　負債＝</t>
    <phoneticPr fontId="3"/>
  </si>
  <si>
    <t xml:space="preserve">  　  社会資本に対する、現在までの世代がすでに負担している割合（社会資本形成の世代間比率）【純資産／総資産】</t>
    <phoneticPr fontId="3"/>
  </si>
  <si>
    <t>③資産老朽化比率（資産の老朽割合）・・・・・・・</t>
    <phoneticPr fontId="3"/>
  </si>
  <si>
    <t xml:space="preserve">   　　償却資産の耐用年数に対して、取得からどの程度経過しているか把握する割合【減価償却累計額／取得価額】</t>
    <phoneticPr fontId="3"/>
  </si>
  <si>
    <t>　   ※　平成28年度末現在：償却資産取得価額等：　</t>
    <phoneticPr fontId="3"/>
  </si>
  <si>
    <t>減価償却累計額：　</t>
    <phoneticPr fontId="3"/>
  </si>
  <si>
    <t>　　　この比率が低いほど財政状況が健全であることを示します。　　　　　　　</t>
    <phoneticPr fontId="3"/>
  </si>
  <si>
    <t>①　業務活動収支</t>
    <phoneticPr fontId="3"/>
  </si>
  <si>
    <t>②　投資活動収支</t>
    <phoneticPr fontId="3"/>
  </si>
  <si>
    <t>③　財務活動収支</t>
    <phoneticPr fontId="3"/>
  </si>
  <si>
    <t>　⇒　堅調な財政運営　</t>
    <phoneticPr fontId="3"/>
  </si>
  <si>
    <t>（基金積立、資産形成）</t>
    <phoneticPr fontId="3"/>
  </si>
  <si>
    <t>（将来世代の負担の軽減）</t>
    <phoneticPr fontId="3"/>
  </si>
  <si>
    <t>①～③の合計である平成28年度の資金収支は</t>
    <phoneticPr fontId="3"/>
  </si>
  <si>
    <t>前年度資金残高との合計は</t>
    <phoneticPr fontId="3"/>
  </si>
  <si>
    <t>④負債比率 (純資産に対する負債の割合)・・・・・・</t>
    <phoneticPr fontId="3"/>
  </si>
  <si>
    <t>②純資産比率（今までの世代で負担済分）・・・・</t>
    <phoneticPr fontId="3"/>
  </si>
  <si>
    <t>●●町の統一的な基準による財務書類（平成28年度 一般会計等）概要</t>
    <rPh sb="4" eb="6">
      <t>トウイツ</t>
    </rPh>
    <rPh sb="6" eb="7">
      <t>テキ</t>
    </rPh>
    <rPh sb="8" eb="10">
      <t>キジュン</t>
    </rPh>
    <rPh sb="13" eb="15">
      <t>ザイム</t>
    </rPh>
    <rPh sb="15" eb="17">
      <t>ショルイ</t>
    </rPh>
    <rPh sb="18" eb="20">
      <t>ヘイセイ</t>
    </rPh>
    <rPh sb="22" eb="23">
      <t>ネン</t>
    </rPh>
    <rPh sb="23" eb="24">
      <t>ド</t>
    </rPh>
    <rPh sb="25" eb="30">
      <t>イッ</t>
    </rPh>
    <rPh sb="31" eb="33">
      <t>ガイヨウ</t>
    </rPh>
    <phoneticPr fontId="3"/>
  </si>
  <si>
    <t>●●町</t>
  </si>
  <si>
    <t>税収、国県等補助金、人件費など</t>
    <rPh sb="0" eb="2">
      <t>ゼイシュウ</t>
    </rPh>
    <rPh sb="3" eb="4">
      <t>クニ</t>
    </rPh>
    <rPh sb="4" eb="5">
      <t>k</t>
    </rPh>
    <rPh sb="6" eb="9">
      <t>ホジョキン</t>
    </rPh>
    <rPh sb="10" eb="13">
      <t>ジンケンヒ</t>
    </rPh>
    <phoneticPr fontId="3"/>
  </si>
  <si>
    <t>　　　（町税、地方交付税、
　　　国・県補助金）</t>
    <rPh sb="5" eb="6">
      <t>ゼイ</t>
    </rPh>
    <rPh sb="7" eb="9">
      <t>チホウ</t>
    </rPh>
    <rPh sb="9" eb="12">
      <t>コウフゼイ</t>
    </rPh>
    <rPh sb="17" eb="18">
      <t>クニ</t>
    </rPh>
    <rPh sb="19" eb="20">
      <t>ケン</t>
    </rPh>
    <rPh sb="20" eb="23">
      <t>ホジョキン</t>
    </rPh>
    <phoneticPr fontId="3"/>
  </si>
  <si>
    <t>公共施設等整備費支出、国県等補助金など</t>
    <rPh sb="0" eb="2">
      <t>コウキョウ</t>
    </rPh>
    <rPh sb="2" eb="5">
      <t>シセツナド</t>
    </rPh>
    <rPh sb="5" eb="7">
      <t>セイビ</t>
    </rPh>
    <rPh sb="7" eb="8">
      <t>ヒ</t>
    </rPh>
    <rPh sb="8" eb="10">
      <t>シシュツ</t>
    </rPh>
    <rPh sb="11" eb="12">
      <t>クニ</t>
    </rPh>
    <rPh sb="12" eb="13">
      <t>ケン</t>
    </rPh>
    <rPh sb="14" eb="17">
      <t>ホジョキン</t>
    </rPh>
    <phoneticPr fontId="3"/>
  </si>
  <si>
    <t>△3,330万円</t>
    <rPh sb="6" eb="8">
      <t>マンエン</t>
    </rPh>
    <phoneticPr fontId="3"/>
  </si>
  <si>
    <t>単位：円</t>
  </si>
  <si>
    <t>ー</t>
    <phoneticPr fontId="3"/>
  </si>
  <si>
    <t>①業務活動収支</t>
    <phoneticPr fontId="3"/>
  </si>
  <si>
    <t>②投資活動収支</t>
    <phoneticPr fontId="3"/>
  </si>
  <si>
    <t>③財務活動収支</t>
    <phoneticPr fontId="3"/>
  </si>
  <si>
    <t>減価償却累計額：　</t>
    <phoneticPr fontId="3"/>
  </si>
  <si>
    <t>① 貸借対照表(バランスシート）</t>
    <phoneticPr fontId="3"/>
  </si>
  <si>
    <t>（将来世代の負担）</t>
    <phoneticPr fontId="3"/>
  </si>
  <si>
    <t>比例連結割合変更に伴う差額</t>
    <rPh sb="0" eb="2">
      <t>ヒレイ</t>
    </rPh>
    <rPh sb="2" eb="4">
      <t>レンケツ</t>
    </rPh>
    <rPh sb="4" eb="6">
      <t>ワリアイ</t>
    </rPh>
    <rPh sb="6" eb="8">
      <t>ヘンコウ</t>
    </rPh>
    <rPh sb="9" eb="10">
      <t>トモナ</t>
    </rPh>
    <rPh sb="11" eb="13">
      <t>サガク</t>
    </rPh>
    <phoneticPr fontId="21"/>
  </si>
  <si>
    <t>本年度末現金預金残高</t>
    <rPh sb="0" eb="1">
      <t>ホン</t>
    </rPh>
    <rPh sb="1" eb="4">
      <t>ネンドマツ</t>
    </rPh>
    <rPh sb="4" eb="6">
      <t>ゲンキン</t>
    </rPh>
    <rPh sb="6" eb="8">
      <t>ヨキン</t>
    </rPh>
    <rPh sb="8" eb="10">
      <t>ザンダカ</t>
    </rPh>
    <phoneticPr fontId="3"/>
  </si>
  <si>
    <t>前年度末資金残高及び本年度末歳計外現金残高との合計は</t>
    <rPh sb="3" eb="4">
      <t>マツ</t>
    </rPh>
    <rPh sb="8" eb="9">
      <t>オヨ</t>
    </rPh>
    <phoneticPr fontId="3"/>
  </si>
  <si>
    <t>　   ※　令和５年度末現在：償却資産取得価額等：　</t>
  </si>
  <si>
    <t>①～③の合計である令和５年度の資金収支は</t>
  </si>
  <si>
    <t>●　財政健全化判断比率（令和５年度）</t>
    <rPh sb="2" eb="4">
      <t>ザイセイ</t>
    </rPh>
    <rPh sb="4" eb="7">
      <t>ケンゼンカ</t>
    </rPh>
    <rPh sb="7" eb="9">
      <t>ハンダン</t>
    </rPh>
    <rPh sb="9" eb="11">
      <t>ヒリツ</t>
    </rPh>
    <phoneticPr fontId="3"/>
  </si>
  <si>
    <t>有形固定資産減価償却率</t>
  </si>
  <si>
    <t>有形固定資産減価償却率</t>
    <phoneticPr fontId="3"/>
  </si>
  <si>
    <t>③有形固定資産減価償却率（資産の老朽割合）・・・・・・・</t>
  </si>
  <si>
    <t>一般会計等</t>
    <rPh sb="0" eb="2">
      <t>イッパン</t>
    </rPh>
    <rPh sb="2" eb="4">
      <t>カイケイ</t>
    </rPh>
    <rPh sb="4" eb="5">
      <t>トウ</t>
    </rPh>
    <phoneticPr fontId="3"/>
  </si>
  <si>
    <t>全体会計</t>
    <rPh sb="0" eb="2">
      <t>ゼンタイ</t>
    </rPh>
    <rPh sb="2" eb="4">
      <t>カイケイ</t>
    </rPh>
    <phoneticPr fontId="3"/>
  </si>
  <si>
    <t>連結会計</t>
    <rPh sb="0" eb="2">
      <t>レンケツ</t>
    </rPh>
    <rPh sb="2" eb="4">
      <t>カイケイ</t>
    </rPh>
    <phoneticPr fontId="3"/>
  </si>
  <si>
    <t>②純資産比率（今までの世代で負担済分）・・・・・・・・・・</t>
    <phoneticPr fontId="3"/>
  </si>
  <si>
    <t>④負債比率（純資産に対する負債の割合）・・・・・・・・・・</t>
    <phoneticPr fontId="3"/>
  </si>
  <si>
    <t>　　道路、公園、橋梁、上下水道
　　など</t>
    <rPh sb="2" eb="4">
      <t>ドウロ</t>
    </rPh>
    <rPh sb="5" eb="7">
      <t>コウエン</t>
    </rPh>
    <rPh sb="8" eb="10">
      <t>キョウリョウ</t>
    </rPh>
    <rPh sb="11" eb="12">
      <t>ジョウ</t>
    </rPh>
    <rPh sb="12" eb="15">
      <t>ゲスイドウ</t>
    </rPh>
    <phoneticPr fontId="3"/>
  </si>
  <si>
    <t>※令和５年度末現在　償却資産取得価額等：　</t>
    <phoneticPr fontId="3"/>
  </si>
  <si>
    <t>健全化判断比率</t>
    <rPh sb="0" eb="3">
      <t>ケンゼンカ</t>
    </rPh>
    <rPh sb="3" eb="5">
      <t>ハンダン</t>
    </rPh>
    <rPh sb="5" eb="7">
      <t>ヒリツ</t>
    </rPh>
    <phoneticPr fontId="3"/>
  </si>
  <si>
    <t>　　　資産＝</t>
    <phoneticPr fontId="3"/>
  </si>
  <si>
    <t>一人当たり負債</t>
    <rPh sb="0" eb="3">
      <t>ヒトリア</t>
    </rPh>
    <rPh sb="5" eb="7">
      <t>フサイ</t>
    </rPh>
    <phoneticPr fontId="3"/>
  </si>
  <si>
    <t>　　　この比率が低いほど財政状況が健全であることを示します。【負債／純資産】</t>
    <rPh sb="31" eb="33">
      <t>フサイ</t>
    </rPh>
    <rPh sb="34" eb="37">
      <t>ジュンシサン</t>
    </rPh>
    <phoneticPr fontId="3"/>
  </si>
  <si>
    <t>　　　償却資産の耐用年数に対して、取得からどの程度経過しているか把握する割合【減価償却累計額／取得価額等】</t>
    <rPh sb="51" eb="52">
      <t>ナド</t>
    </rPh>
    <phoneticPr fontId="3"/>
  </si>
  <si>
    <t>　　　社会資本に対する、現在までの世代がすでに負担している割合（社会資本形成の世代間比率）【純資産／総資産】</t>
    <rPh sb="50" eb="53">
      <t>ソウシサン</t>
    </rPh>
    <phoneticPr fontId="3"/>
  </si>
  <si>
    <t>（令和６年１月１日現在人口</t>
    <rPh sb="1" eb="3">
      <t>レイワ</t>
    </rPh>
    <phoneticPr fontId="3"/>
  </si>
  <si>
    <t>△3億9,667万円</t>
    <phoneticPr fontId="3"/>
  </si>
  <si>
    <t>白子町の統一的な基準による財務書類（令和５年度 一般会計等）概要</t>
    <rPh sb="4" eb="6">
      <t>トウイツ</t>
    </rPh>
    <rPh sb="6" eb="7">
      <t>テキ</t>
    </rPh>
    <rPh sb="8" eb="10">
      <t>キジュン</t>
    </rPh>
    <rPh sb="13" eb="15">
      <t>ザイム</t>
    </rPh>
    <rPh sb="15" eb="17">
      <t>ショルイ</t>
    </rPh>
    <rPh sb="24" eb="29">
      <t>イッ</t>
    </rPh>
    <rPh sb="30" eb="32">
      <t>ガイヨウ</t>
    </rPh>
    <phoneticPr fontId="3"/>
  </si>
  <si>
    <t>白子町</t>
  </si>
  <si>
    <t>白子町の統一的な基準による財務書類（令和５年度 全体会計）概要</t>
    <rPh sb="4" eb="6">
      <t>トウイツ</t>
    </rPh>
    <rPh sb="6" eb="7">
      <t>テキ</t>
    </rPh>
    <rPh sb="8" eb="10">
      <t>キジュン</t>
    </rPh>
    <rPh sb="13" eb="15">
      <t>ザイム</t>
    </rPh>
    <rPh sb="15" eb="17">
      <t>ショルイ</t>
    </rPh>
    <rPh sb="24" eb="26">
      <t>ゼンタイ</t>
    </rPh>
    <rPh sb="26" eb="28">
      <t>カイケイ</t>
    </rPh>
    <rPh sb="29" eb="31">
      <t>ガイヨウ</t>
    </rPh>
    <phoneticPr fontId="3"/>
  </si>
  <si>
    <t>白子町の統一的な基準による財務書類（令和５年度 連結会計）概要</t>
    <rPh sb="4" eb="6">
      <t>トウイツ</t>
    </rPh>
    <rPh sb="6" eb="7">
      <t>テキ</t>
    </rPh>
    <rPh sb="8" eb="10">
      <t>キジュン</t>
    </rPh>
    <rPh sb="13" eb="15">
      <t>ザイム</t>
    </rPh>
    <rPh sb="15" eb="17">
      <t>ショルイ</t>
    </rPh>
    <rPh sb="24" eb="28">
      <t>レンケツカイケイ</t>
    </rPh>
    <rPh sb="29" eb="31">
      <t>ガイヨウ</t>
    </rPh>
    <phoneticPr fontId="3"/>
  </si>
  <si>
    <t xml:space="preserve">町の令和５年度財政運営の総括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</si>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</sst>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0.0_);[Red]\(0.0\)"/>
    <numFmt numFmtId="180" formatCode="0.00_ "/>
  </numFmts>
  <fonts count="5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Meiryo UI"/>
      <family val="3"/>
      <charset val="128"/>
    </font>
    <font>
      <b/>
      <sz val="20"/>
      <color indexed="12"/>
      <name val="Meiryo UI"/>
      <family val="3"/>
      <charset val="128"/>
    </font>
    <font>
      <sz val="11"/>
      <name val="Meiryo UI"/>
      <family val="3"/>
      <charset val="128"/>
    </font>
    <font>
      <sz val="9"/>
      <name val="Meiryo UI"/>
      <family val="3"/>
      <charset val="128"/>
    </font>
    <font>
      <b/>
      <sz val="14"/>
      <name val="Meiryo UI"/>
      <family val="3"/>
      <charset val="128"/>
    </font>
    <font>
      <b/>
      <sz val="12"/>
      <name val="Meiryo UI"/>
      <family val="3"/>
      <charset val="128"/>
    </font>
    <font>
      <sz val="12"/>
      <name val="Meiryo UI"/>
      <family val="3"/>
      <charset val="128"/>
    </font>
    <font>
      <b/>
      <sz val="11"/>
      <name val="Meiryo UI"/>
      <family val="3"/>
      <charset val="128"/>
    </font>
    <font>
      <b/>
      <sz val="16"/>
      <color indexed="9"/>
      <name val="Meiryo UI"/>
      <family val="3"/>
      <charset val="128"/>
    </font>
    <font>
      <b/>
      <sz val="18"/>
      <color indexed="9"/>
      <name val="Meiryo UI"/>
      <family val="3"/>
      <charset val="128"/>
    </font>
    <font>
      <b/>
      <sz val="18"/>
      <name val="Meiryo UI"/>
      <family val="3"/>
      <charset val="128"/>
    </font>
    <font>
      <sz val="12"/>
      <name val="ＭＳ Ｐゴシック"/>
      <family val="3"/>
      <charset val="128"/>
    </font>
    <font>
      <sz val="10.5"/>
      <name val="Meiryo UI"/>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1C4D78"/>
      <name val="Meiryo UI"/>
      <family val="3"/>
      <charset val="128"/>
    </font>
    <font>
      <sz val="11"/>
      <color theme="1"/>
      <name val="ＭＳ Ｐゴシック"/>
      <family val="3"/>
      <charset val="128"/>
      <scheme val="minor"/>
    </font>
    <font>
      <b/>
      <sz val="22"/>
      <color rgb="FF1E6693"/>
      <name val="Meiryo UI"/>
      <family val="3"/>
      <charset val="128"/>
    </font>
    <font>
      <b/>
      <sz val="18"/>
      <color theme="1"/>
      <name val="ＭＳ Ｐゴシック"/>
      <family val="2"/>
      <scheme val="minor"/>
    </font>
    <font>
      <sz val="9"/>
      <color theme="1"/>
      <name val="ＭＳ Ｐゴシック"/>
      <family val="2"/>
      <scheme val="minor"/>
    </font>
    <font>
      <b/>
      <sz val="10"/>
      <color theme="1"/>
      <name val="ＭＳ Ｐゴシック"/>
      <family val="2"/>
      <scheme val="minor"/>
    </font>
    <font>
      <sz val="10"/>
      <color theme="1"/>
      <name val="ＭＳ Ｐゴシック"/>
      <family val="2"/>
      <scheme val="minor"/>
    </font>
    <font>
      <i/>
      <sz val="11"/>
      <name val="Meiryo UI"/>
      <family val="3"/>
      <charset val="128"/>
    </font>
    <font>
      <b/>
      <sz val="20"/>
      <color rgb="FFFF0000"/>
      <name val="Meiryo UI"/>
      <family val="3"/>
      <charset val="128"/>
    </font>
    <font>
      <sz val="22"/>
      <color rgb="FFFF0000"/>
      <name val="Meiryo UI"/>
      <family val="3"/>
      <charset val="128"/>
    </font>
    <font>
      <sz val="11"/>
      <color rgb="FFFF0000"/>
      <name val="Meiryo UI"/>
      <family val="3"/>
      <charset val="128"/>
    </font>
    <font>
      <b/>
      <sz val="16"/>
      <color rgb="FFFF0000"/>
      <name val="Meiryo UI"/>
      <family val="3"/>
      <charset val="128"/>
    </font>
    <font>
      <b/>
      <sz val="16"/>
      <name val="Meiryo UI"/>
      <family val="3"/>
      <charset val="128"/>
    </font>
    <font>
      <sz val="11"/>
      <color indexed="8"/>
      <name val="ＭＳ Ｐゴシック"/>
      <family val="3"/>
      <charset val="128"/>
    </font>
    <font>
      <sz val="11"/>
      <color theme="1"/>
      <name val="ＭＳ Ｐゴシック"/>
      <family val="3"/>
      <charset val="128"/>
    </font>
    <font>
      <sz val="12"/>
      <color theme="1"/>
      <name val="ＭＳ ゴシック"/>
      <family val="2"/>
      <charset val="128"/>
    </font>
    <font>
      <sz val="10"/>
      <color theme="1"/>
      <name val="ＭＳ Ｐゴシック"/>
      <family val="3"/>
      <charset val="128"/>
    </font>
  </fonts>
  <fills count="52">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4F4DC"/>
        <bgColor indexed="64"/>
      </patternFill>
    </fill>
    <fill>
      <patternFill patternType="solid">
        <fgColor rgb="FFE9E8B8"/>
        <bgColor indexed="64"/>
      </patternFill>
    </fill>
    <fill>
      <patternFill patternType="solid">
        <fgColor rgb="FFCCCC00"/>
        <bgColor indexed="64"/>
      </patternFill>
    </fill>
    <fill>
      <patternFill patternType="solid">
        <fgColor rgb="FFE8E9B8"/>
        <bgColor indexed="64"/>
      </patternFill>
    </fill>
    <fill>
      <patternFill patternType="solid">
        <fgColor rgb="FF1C116E"/>
        <bgColor indexed="64"/>
      </patternFill>
    </fill>
    <fill>
      <patternFill patternType="solid">
        <fgColor rgb="FF5685D2"/>
        <bgColor indexed="64"/>
      </patternFill>
    </fill>
    <fill>
      <patternFill patternType="solid">
        <fgColor rgb="FFDDDDFF"/>
        <bgColor indexed="64"/>
      </patternFill>
    </fill>
    <fill>
      <patternFill patternType="solid">
        <fgColor rgb="FFE6CDFF"/>
        <bgColor indexed="64"/>
      </patternFill>
    </fill>
    <fill>
      <patternFill patternType="solid">
        <fgColor rgb="FFE2FF8F"/>
        <bgColor indexed="64"/>
      </patternFill>
    </fill>
    <fill>
      <patternFill patternType="solid">
        <fgColor rgb="FFFFEEDD"/>
        <bgColor indexed="64"/>
      </patternFill>
    </fill>
    <fill>
      <patternFill patternType="solid">
        <fgColor rgb="FF689CC0"/>
        <bgColor indexed="64"/>
      </patternFill>
    </fill>
    <fill>
      <patternFill patternType="solid">
        <fgColor rgb="FF1C4D78"/>
        <bgColor indexed="64"/>
      </patternFill>
    </fill>
    <fill>
      <patternFill patternType="solid">
        <fgColor rgb="FF587AD0"/>
        <bgColor indexed="64"/>
      </patternFill>
    </fill>
    <fill>
      <patternFill patternType="solid">
        <fgColor rgb="FF1E6693"/>
        <bgColor indexed="64"/>
      </patternFill>
    </fill>
    <fill>
      <patternFill patternType="solid">
        <fgColor rgb="FF2F82BB"/>
        <bgColor indexed="64"/>
      </patternFill>
    </fill>
    <fill>
      <patternFill patternType="solid">
        <fgColor rgb="FFCCFFCC"/>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4">
    <xf numFmtId="0" fontId="0" fillId="0" borderId="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0" borderId="0" applyNumberFormat="0" applyFill="0" applyBorder="0" applyAlignment="0" applyProtection="0">
      <alignment vertical="center"/>
    </xf>
    <xf numFmtId="0" fontId="20" fillId="30" borderId="28" applyNumberFormat="0" applyAlignment="0" applyProtection="0">
      <alignment vertical="center"/>
    </xf>
    <xf numFmtId="0" fontId="21" fillId="31" borderId="0" applyNumberFormat="0" applyBorder="0" applyAlignment="0" applyProtection="0">
      <alignment vertical="center"/>
    </xf>
    <xf numFmtId="9" fontId="2" fillId="0" borderId="0" applyFont="0" applyFill="0" applyBorder="0" applyAlignment="0" applyProtection="0">
      <alignment vertical="center"/>
    </xf>
    <xf numFmtId="0" fontId="2" fillId="4" borderId="29" applyNumberFormat="0" applyFont="0" applyAlignment="0" applyProtection="0">
      <alignment vertical="center"/>
    </xf>
    <xf numFmtId="0" fontId="22" fillId="0" borderId="30" applyNumberFormat="0" applyFill="0" applyAlignment="0" applyProtection="0">
      <alignment vertical="center"/>
    </xf>
    <xf numFmtId="0" fontId="23" fillId="32" borderId="0" applyNumberFormat="0" applyBorder="0" applyAlignment="0" applyProtection="0">
      <alignment vertical="center"/>
    </xf>
    <xf numFmtId="0" fontId="24" fillId="33" borderId="31" applyNumberFormat="0" applyAlignment="0" applyProtection="0">
      <alignment vertical="center"/>
    </xf>
    <xf numFmtId="0" fontId="25" fillId="0" borderId="0" applyNumberFormat="0" applyFill="0" applyBorder="0" applyAlignment="0" applyProtection="0">
      <alignment vertical="center"/>
    </xf>
    <xf numFmtId="38" fontId="2" fillId="0" borderId="0" applyFont="0" applyFill="0" applyBorder="0" applyAlignment="0" applyProtection="0">
      <alignment vertical="center"/>
    </xf>
    <xf numFmtId="0" fontId="26" fillId="0" borderId="32" applyNumberFormat="0" applyFill="0" applyAlignment="0" applyProtection="0">
      <alignment vertical="center"/>
    </xf>
    <xf numFmtId="0" fontId="27" fillId="0" borderId="33" applyNumberFormat="0" applyFill="0" applyAlignment="0" applyProtection="0">
      <alignment vertical="center"/>
    </xf>
    <xf numFmtId="0" fontId="28" fillId="0" borderId="34" applyNumberFormat="0" applyFill="0" applyAlignment="0" applyProtection="0">
      <alignment vertical="center"/>
    </xf>
    <xf numFmtId="0" fontId="28" fillId="0" borderId="0" applyNumberFormat="0" applyFill="0" applyBorder="0" applyAlignment="0" applyProtection="0">
      <alignment vertical="center"/>
    </xf>
    <xf numFmtId="0" fontId="29" fillId="0" borderId="35" applyNumberFormat="0" applyFill="0" applyAlignment="0" applyProtection="0">
      <alignment vertical="center"/>
    </xf>
    <xf numFmtId="0" fontId="30" fillId="33" borderId="36" applyNumberFormat="0" applyAlignment="0" applyProtection="0">
      <alignment vertical="center"/>
    </xf>
    <xf numFmtId="0" fontId="31" fillId="0" borderId="0" applyNumberFormat="0" applyFill="0" applyBorder="0" applyAlignment="0" applyProtection="0">
      <alignment vertical="center"/>
    </xf>
    <xf numFmtId="0" fontId="32" fillId="3" borderId="31" applyNumberFormat="0" applyAlignment="0" applyProtection="0">
      <alignment vertical="center"/>
    </xf>
    <xf numFmtId="0" fontId="2" fillId="0" borderId="0">
      <alignment vertical="center"/>
    </xf>
    <xf numFmtId="0" fontId="33" fillId="3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7" fillId="0" borderId="0" applyFont="0" applyFill="0" applyBorder="0" applyAlignment="0" applyProtection="0">
      <alignment vertical="center"/>
    </xf>
    <xf numFmtId="0" fontId="35" fillId="0" borderId="0">
      <alignment vertical="center"/>
    </xf>
    <xf numFmtId="9" fontId="1" fillId="0" borderId="0" applyFont="0" applyFill="0" applyBorder="0" applyAlignment="0" applyProtection="0">
      <alignment vertical="center"/>
    </xf>
    <xf numFmtId="0" fontId="48" fillId="0" borderId="0"/>
    <xf numFmtId="38" fontId="49" fillId="0" borderId="0" applyFont="0" applyFill="0" applyBorder="0" applyAlignment="0" applyProtection="0">
      <alignment vertical="center"/>
    </xf>
    <xf numFmtId="0" fontId="49" fillId="0" borderId="0">
      <alignment vertical="center"/>
    </xf>
    <xf numFmtId="9" fontId="49" fillId="0" borderId="0" applyFont="0" applyFill="0" applyBorder="0" applyAlignment="0" applyProtection="0">
      <alignment vertical="center"/>
    </xf>
  </cellStyleXfs>
  <cellXfs count="227">
    <xf numFmtId="0" fontId="0" fillId="0" borderId="0" xfId="0">
      <alignment vertical="center"/>
    </xf>
    <xf numFmtId="0" fontId="6" fillId="0" borderId="0" xfId="0" applyFont="1">
      <alignment vertical="center"/>
    </xf>
    <xf numFmtId="38" fontId="6" fillId="0" borderId="0" xfId="34" applyFont="1" applyAlignment="1">
      <alignment vertical="center"/>
    </xf>
    <xf numFmtId="0" fontId="6" fillId="0" borderId="0" xfId="43" applyFont="1">
      <alignment vertical="center"/>
    </xf>
    <xf numFmtId="0" fontId="7" fillId="0" borderId="0" xfId="0" applyFont="1">
      <alignment vertical="center"/>
    </xf>
    <xf numFmtId="178" fontId="6" fillId="0" borderId="0" xfId="28" applyNumberFormat="1" applyFont="1" applyAlignment="1">
      <alignment vertical="center"/>
    </xf>
    <xf numFmtId="38" fontId="6" fillId="0" borderId="0" xfId="0" applyNumberFormat="1" applyFont="1">
      <alignment vertical="center"/>
    </xf>
    <xf numFmtId="0" fontId="8" fillId="0" borderId="0" xfId="0" applyFont="1">
      <alignment vertical="center"/>
    </xf>
    <xf numFmtId="38" fontId="6" fillId="0" borderId="1" xfId="34" applyFont="1" applyBorder="1" applyAlignment="1">
      <alignment vertical="center"/>
    </xf>
    <xf numFmtId="0" fontId="6" fillId="0" borderId="4" xfId="0" applyFont="1" applyBorder="1">
      <alignment vertical="center"/>
    </xf>
    <xf numFmtId="0" fontId="6" fillId="35" borderId="0" xfId="0" applyFont="1" applyFill="1">
      <alignment vertical="center"/>
    </xf>
    <xf numFmtId="0" fontId="5" fillId="35" borderId="0" xfId="0" applyFont="1" applyFill="1" applyAlignment="1">
      <alignment horizontal="center" vertical="center"/>
    </xf>
    <xf numFmtId="0" fontId="6" fillId="36" borderId="0" xfId="0" applyFont="1" applyFill="1">
      <alignment vertical="center"/>
    </xf>
    <xf numFmtId="0" fontId="6" fillId="37" borderId="0" xfId="0" applyFont="1" applyFill="1">
      <alignment vertical="center"/>
    </xf>
    <xf numFmtId="0" fontId="6" fillId="37" borderId="5" xfId="0" applyFont="1" applyFill="1" applyBorder="1">
      <alignment vertical="center"/>
    </xf>
    <xf numFmtId="0" fontId="6" fillId="38" borderId="0" xfId="0" applyFont="1" applyFill="1">
      <alignment vertical="center"/>
    </xf>
    <xf numFmtId="0" fontId="34" fillId="39" borderId="5" xfId="0" applyFont="1" applyFill="1" applyBorder="1">
      <alignment vertical="center"/>
    </xf>
    <xf numFmtId="0" fontId="34" fillId="40" borderId="5" xfId="0" applyFont="1" applyFill="1" applyBorder="1">
      <alignment vertical="center"/>
    </xf>
    <xf numFmtId="3" fontId="6" fillId="0" borderId="0" xfId="0" applyNumberFormat="1" applyFont="1">
      <alignment vertical="center"/>
    </xf>
    <xf numFmtId="0" fontId="15" fillId="0" borderId="0" xfId="0" applyFont="1">
      <alignment vertical="center"/>
    </xf>
    <xf numFmtId="0" fontId="6" fillId="0" borderId="0" xfId="0" applyFont="1" applyAlignment="1">
      <alignment vertical="top" wrapText="1"/>
    </xf>
    <xf numFmtId="0" fontId="4" fillId="0" borderId="0" xfId="0" applyFont="1" applyAlignment="1">
      <alignment vertical="top" wrapText="1"/>
    </xf>
    <xf numFmtId="0" fontId="6" fillId="0" borderId="2" xfId="0" applyFont="1" applyBorder="1">
      <alignment vertical="center"/>
    </xf>
    <xf numFmtId="0" fontId="6" fillId="0" borderId="0" xfId="0" applyFont="1" applyAlignment="1">
      <alignment vertical="center" wrapTex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1" xfId="0" applyFont="1" applyBorder="1">
      <alignment vertical="center"/>
    </xf>
    <xf numFmtId="0" fontId="6" fillId="0" borderId="10" xfId="0" applyFont="1" applyBorder="1" applyAlignment="1">
      <alignment vertical="top" wrapText="1"/>
    </xf>
    <xf numFmtId="176" fontId="37" fillId="0" borderId="0" xfId="0" applyNumberFormat="1" applyFont="1" applyAlignment="1"/>
    <xf numFmtId="176" fontId="0" fillId="0" borderId="0" xfId="0" applyNumberFormat="1">
      <alignment vertical="center"/>
    </xf>
    <xf numFmtId="176" fontId="38" fillId="0" borderId="0" xfId="0" applyNumberFormat="1" applyFont="1" applyAlignment="1"/>
    <xf numFmtId="176" fontId="40" fillId="50" borderId="38" xfId="0" applyNumberFormat="1" applyFont="1" applyFill="1" applyBorder="1" applyAlignment="1"/>
    <xf numFmtId="176" fontId="40" fillId="50" borderId="40" xfId="0" applyNumberFormat="1" applyFont="1" applyFill="1" applyBorder="1" applyAlignment="1"/>
    <xf numFmtId="176" fontId="40" fillId="50" borderId="41" xfId="0" applyNumberFormat="1" applyFont="1" applyFill="1" applyBorder="1" applyAlignment="1"/>
    <xf numFmtId="38" fontId="6" fillId="0" borderId="0" xfId="34" applyFont="1" applyBorder="1" applyAlignment="1">
      <alignment vertical="center"/>
    </xf>
    <xf numFmtId="3" fontId="35" fillId="0" borderId="0" xfId="0" applyNumberFormat="1" applyFont="1" applyAlignment="1">
      <alignment horizontal="right"/>
    </xf>
    <xf numFmtId="0" fontId="45" fillId="0" borderId="0" xfId="0" applyFont="1" applyAlignment="1">
      <alignment vertical="center" wrapText="1"/>
    </xf>
    <xf numFmtId="0" fontId="45" fillId="0" borderId="0" xfId="0" applyFont="1">
      <alignment vertical="center"/>
    </xf>
    <xf numFmtId="0" fontId="10" fillId="0" borderId="0" xfId="0" applyFont="1" applyAlignment="1">
      <alignment vertical="center" wrapText="1"/>
    </xf>
    <xf numFmtId="0" fontId="44" fillId="0" borderId="0" xfId="0" applyFont="1" applyAlignment="1">
      <alignment vertical="center" wrapText="1"/>
    </xf>
    <xf numFmtId="3" fontId="39" fillId="50" borderId="37" xfId="0" applyNumberFormat="1" applyFont="1" applyFill="1" applyBorder="1" applyAlignment="1">
      <alignment horizontal="center" vertical="center" shrinkToFit="1"/>
    </xf>
    <xf numFmtId="3" fontId="39" fillId="50" borderId="43" xfId="0" applyNumberFormat="1" applyFont="1" applyFill="1" applyBorder="1" applyAlignment="1">
      <alignment horizontal="center" vertical="center" shrinkToFit="1"/>
    </xf>
    <xf numFmtId="3" fontId="40" fillId="0" borderId="39" xfId="0" applyNumberFormat="1" applyFont="1" applyBorder="1" applyAlignment="1">
      <alignment horizontal="right"/>
    </xf>
    <xf numFmtId="3" fontId="40" fillId="0" borderId="44" xfId="0" applyNumberFormat="1" applyFont="1" applyBorder="1" applyAlignment="1">
      <alignment horizontal="right"/>
    </xf>
    <xf numFmtId="3" fontId="40" fillId="0" borderId="1" xfId="0" applyNumberFormat="1" applyFont="1" applyBorder="1" applyAlignment="1">
      <alignment horizontal="right"/>
    </xf>
    <xf numFmtId="3" fontId="40" fillId="0" borderId="45" xfId="0" applyNumberFormat="1" applyFont="1" applyBorder="1" applyAlignment="1">
      <alignment horizontal="right"/>
    </xf>
    <xf numFmtId="3" fontId="40" fillId="0" borderId="42" xfId="0" applyNumberFormat="1" applyFont="1" applyBorder="1" applyAlignment="1">
      <alignment horizontal="right"/>
    </xf>
    <xf numFmtId="3" fontId="40" fillId="0" borderId="46" xfId="0" applyNumberFormat="1" applyFont="1" applyBorder="1" applyAlignment="1">
      <alignment horizontal="right"/>
    </xf>
    <xf numFmtId="3" fontId="38" fillId="0" borderId="0" xfId="0" applyNumberFormat="1" applyFont="1" applyAlignment="1"/>
    <xf numFmtId="38" fontId="6" fillId="0" borderId="0" xfId="0" applyNumberFormat="1" applyFont="1" applyAlignment="1">
      <alignment vertical="center" wrapText="1"/>
    </xf>
    <xf numFmtId="0" fontId="6" fillId="0" borderId="0" xfId="0" applyFont="1" applyAlignment="1">
      <alignment horizontal="right" vertical="center" wrapText="1"/>
    </xf>
    <xf numFmtId="0" fontId="6" fillId="0" borderId="0" xfId="0" applyFont="1" applyAlignment="1">
      <alignment vertical="top"/>
    </xf>
    <xf numFmtId="0" fontId="46" fillId="0" borderId="0" xfId="0" applyFont="1">
      <alignment vertical="center"/>
    </xf>
    <xf numFmtId="38" fontId="46" fillId="0" borderId="0" xfId="0" applyNumberFormat="1" applyFont="1">
      <alignment vertical="center"/>
    </xf>
    <xf numFmtId="3" fontId="40" fillId="23" borderId="1" xfId="0" applyNumberFormat="1" applyFont="1" applyFill="1" applyBorder="1" applyAlignment="1">
      <alignment horizontal="right"/>
    </xf>
    <xf numFmtId="3" fontId="40" fillId="23" borderId="45" xfId="0" applyNumberFormat="1" applyFont="1" applyFill="1" applyBorder="1" applyAlignment="1">
      <alignment horizontal="right"/>
    </xf>
    <xf numFmtId="38" fontId="11" fillId="51" borderId="47" xfId="34" applyFont="1" applyFill="1" applyBorder="1">
      <alignment vertical="center"/>
    </xf>
    <xf numFmtId="0" fontId="6" fillId="0" borderId="0" xfId="0" applyFont="1" applyAlignment="1">
      <alignment horizontal="center" vertical="center"/>
    </xf>
    <xf numFmtId="3" fontId="50" fillId="0" borderId="48" xfId="0" applyNumberFormat="1" applyFont="1" applyBorder="1" applyAlignment="1">
      <alignment horizontal="right" vertical="center"/>
    </xf>
    <xf numFmtId="3" fontId="50" fillId="0" borderId="1" xfId="0" applyNumberFormat="1" applyFont="1" applyBorder="1" applyAlignment="1">
      <alignment horizontal="right" vertical="center"/>
    </xf>
    <xf numFmtId="3" fontId="40" fillId="0" borderId="45" xfId="0" applyNumberFormat="1" applyFont="1" applyBorder="1" applyAlignment="1">
      <alignment horizontal="right" vertical="center"/>
    </xf>
    <xf numFmtId="3" fontId="50" fillId="0" borderId="49" xfId="0" applyNumberFormat="1" applyFont="1" applyBorder="1" applyAlignment="1">
      <alignment horizontal="right" vertical="center"/>
    </xf>
    <xf numFmtId="3" fontId="50" fillId="0" borderId="42" xfId="0" applyNumberFormat="1" applyFont="1" applyBorder="1" applyAlignment="1">
      <alignment horizontal="right" vertical="center"/>
    </xf>
    <xf numFmtId="3" fontId="40" fillId="0" borderId="46" xfId="0" applyNumberFormat="1" applyFont="1" applyBorder="1" applyAlignment="1">
      <alignment horizontal="right" vertical="center"/>
    </xf>
    <xf numFmtId="0" fontId="4" fillId="2" borderId="6"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177" fontId="10" fillId="3" borderId="6" xfId="0" applyNumberFormat="1" applyFont="1" applyFill="1" applyBorder="1" applyAlignment="1">
      <alignment horizontal="center" vertical="center"/>
    </xf>
    <xf numFmtId="177" fontId="10" fillId="3" borderId="8" xfId="0" applyNumberFormat="1" applyFont="1" applyFill="1" applyBorder="1" applyAlignment="1">
      <alignment horizontal="center" vertical="center"/>
    </xf>
    <xf numFmtId="177" fontId="10" fillId="3" borderId="9" xfId="0" applyNumberFormat="1" applyFont="1" applyFill="1" applyBorder="1" applyAlignment="1">
      <alignment horizontal="center" vertical="center"/>
    </xf>
    <xf numFmtId="177" fontId="10" fillId="3" borderId="11" xfId="0" applyNumberFormat="1" applyFont="1" applyFill="1" applyBorder="1" applyAlignment="1">
      <alignment horizontal="center" vertical="center"/>
    </xf>
    <xf numFmtId="2" fontId="6" fillId="5" borderId="6" xfId="0" applyNumberFormat="1" applyFont="1" applyFill="1" applyBorder="1" applyAlignment="1">
      <alignment horizontal="center" vertical="center"/>
    </xf>
    <xf numFmtId="2" fontId="6" fillId="5" borderId="8" xfId="0" applyNumberFormat="1" applyFont="1" applyFill="1" applyBorder="1" applyAlignment="1">
      <alignment horizontal="center" vertical="center"/>
    </xf>
    <xf numFmtId="2" fontId="6" fillId="5" borderId="9" xfId="0" applyNumberFormat="1" applyFont="1" applyFill="1" applyBorder="1" applyAlignment="1">
      <alignment horizontal="center" vertical="center"/>
    </xf>
    <xf numFmtId="2" fontId="6" fillId="5" borderId="11" xfId="0" applyNumberFormat="1" applyFont="1" applyFill="1" applyBorder="1" applyAlignment="1">
      <alignment horizontal="center" vertical="center"/>
    </xf>
    <xf numFmtId="0" fontId="11" fillId="0" borderId="1" xfId="0" applyFont="1" applyBorder="1">
      <alignment vertical="center"/>
    </xf>
    <xf numFmtId="0" fontId="6" fillId="42" borderId="1" xfId="0" applyFont="1" applyFill="1" applyBorder="1" applyAlignment="1">
      <alignment horizontal="right" vertical="center"/>
    </xf>
    <xf numFmtId="0" fontId="6" fillId="44" borderId="1" xfId="0" applyFont="1" applyFill="1" applyBorder="1" applyAlignment="1">
      <alignment horizontal="right" vertical="center"/>
    </xf>
    <xf numFmtId="0" fontId="7" fillId="0" borderId="4" xfId="0" applyFont="1" applyBorder="1">
      <alignment vertical="center"/>
    </xf>
    <xf numFmtId="0" fontId="6" fillId="0" borderId="9" xfId="0"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6" fillId="0" borderId="17" xfId="0" applyFont="1" applyBorder="1" applyAlignment="1">
      <alignment horizontal="right" vertical="center"/>
    </xf>
    <xf numFmtId="0" fontId="6" fillId="0" borderId="19" xfId="0" applyFont="1" applyBorder="1" applyAlignment="1">
      <alignment horizontal="righ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11" fillId="0" borderId="2" xfId="0" applyFont="1" applyBorder="1">
      <alignment vertical="center"/>
    </xf>
    <xf numFmtId="0" fontId="6" fillId="41" borderId="1" xfId="0" applyFont="1" applyFill="1" applyBorder="1" applyAlignment="1">
      <alignment horizontal="right" vertical="center"/>
    </xf>
    <xf numFmtId="0" fontId="7" fillId="0" borderId="14" xfId="0" applyFont="1" applyBorder="1">
      <alignment vertical="center"/>
    </xf>
    <xf numFmtId="0" fontId="7" fillId="0" borderId="20" xfId="0" applyFont="1" applyBorder="1">
      <alignment vertical="center"/>
    </xf>
    <xf numFmtId="0" fontId="7" fillId="0" borderId="15" xfId="0" applyFont="1" applyBorder="1">
      <alignment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right"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1" xfId="0" applyFont="1" applyBorder="1" applyAlignment="1">
      <alignment horizontal="right" vertical="center"/>
    </xf>
    <xf numFmtId="176" fontId="10" fillId="3" borderId="6" xfId="0" applyNumberFormat="1" applyFont="1" applyFill="1" applyBorder="1" applyAlignment="1">
      <alignment horizontal="center" vertical="center"/>
    </xf>
    <xf numFmtId="176" fontId="10" fillId="3" borderId="8" xfId="0" applyNumberFormat="1" applyFont="1" applyFill="1" applyBorder="1" applyAlignment="1">
      <alignment horizontal="center" vertical="center"/>
    </xf>
    <xf numFmtId="176" fontId="10" fillId="3" borderId="9" xfId="0" applyNumberFormat="1" applyFont="1" applyFill="1" applyBorder="1" applyAlignment="1">
      <alignment horizontal="center" vertical="center"/>
    </xf>
    <xf numFmtId="176" fontId="10" fillId="3" borderId="11" xfId="0" applyNumberFormat="1" applyFont="1" applyFill="1" applyBorder="1" applyAlignment="1">
      <alignment horizontal="center" vertical="center"/>
    </xf>
    <xf numFmtId="0" fontId="6" fillId="0" borderId="2" xfId="0" applyFont="1" applyBorder="1">
      <alignment vertical="center"/>
    </xf>
    <xf numFmtId="0" fontId="6" fillId="0" borderId="6" xfId="0" applyFont="1" applyBorder="1" applyAlignment="1">
      <alignment horizontal="right" vertical="center" wrapText="1"/>
    </xf>
    <xf numFmtId="0" fontId="6" fillId="0" borderId="21" xfId="0" applyFont="1" applyBorder="1" applyAlignment="1">
      <alignment horizontal="right" vertical="center"/>
    </xf>
    <xf numFmtId="0" fontId="6" fillId="0" borderId="22" xfId="0" applyFont="1" applyBorder="1" applyAlignment="1">
      <alignment horizontal="right" vertical="center"/>
    </xf>
    <xf numFmtId="0" fontId="7" fillId="0" borderId="4" xfId="0" applyFont="1" applyBorder="1" applyAlignment="1">
      <alignment vertical="center" wrapText="1"/>
    </xf>
    <xf numFmtId="0" fontId="7" fillId="0" borderId="13" xfId="0" applyFont="1" applyBorder="1" applyAlignment="1">
      <alignment vertical="center" wrapText="1"/>
    </xf>
    <xf numFmtId="0" fontId="7" fillId="0" borderId="21" xfId="0" applyFont="1" applyBorder="1" applyAlignment="1">
      <alignment vertical="center" wrapText="1"/>
    </xf>
    <xf numFmtId="0" fontId="0" fillId="0" borderId="0" xfId="0">
      <alignment vertical="center"/>
    </xf>
    <xf numFmtId="0" fontId="0" fillId="0" borderId="22"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7"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7"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7" fillId="0" borderId="16" xfId="0" applyFont="1" applyBorder="1">
      <alignment vertical="center"/>
    </xf>
    <xf numFmtId="0" fontId="6" fillId="0" borderId="12" xfId="0" applyFont="1" applyBorder="1" applyAlignment="1">
      <alignment horizontal="right" vertical="center"/>
    </xf>
    <xf numFmtId="0" fontId="6" fillId="0" borderId="1" xfId="0" applyFont="1" applyBorder="1" applyAlignment="1">
      <alignment horizontal="right" vertical="center"/>
    </xf>
    <xf numFmtId="0" fontId="6" fillId="0" borderId="13" xfId="0" applyFont="1" applyBorder="1" applyAlignment="1">
      <alignment horizontal="right" vertical="center"/>
    </xf>
    <xf numFmtId="0" fontId="41" fillId="0" borderId="2" xfId="0" applyFont="1" applyBorder="1">
      <alignment vertical="center"/>
    </xf>
    <xf numFmtId="0" fontId="7" fillId="0" borderId="0" xfId="0" applyFont="1" applyAlignment="1">
      <alignment vertical="center" wrapText="1"/>
    </xf>
    <xf numFmtId="0" fontId="7" fillId="0" borderId="2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6" fillId="0" borderId="23" xfId="0" applyFont="1" applyBorder="1">
      <alignment vertical="center"/>
    </xf>
    <xf numFmtId="0" fontId="6" fillId="0" borderId="24" xfId="0" applyFont="1" applyBorder="1" applyAlignment="1">
      <alignment horizontal="right" vertical="center"/>
    </xf>
    <xf numFmtId="0" fontId="6" fillId="0" borderId="25" xfId="0" applyFont="1" applyBorder="1" applyAlignment="1">
      <alignment horizontal="right" vertical="center"/>
    </xf>
    <xf numFmtId="0" fontId="6" fillId="0" borderId="6"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1" xfId="0" applyBorder="1" applyAlignment="1">
      <alignment horizontal="right" vertical="center"/>
    </xf>
    <xf numFmtId="0" fontId="7" fillId="0" borderId="2" xfId="0" applyFont="1" applyBorder="1">
      <alignment vertical="center"/>
    </xf>
    <xf numFmtId="0" fontId="6" fillId="41" borderId="21" xfId="0" applyFont="1" applyFill="1" applyBorder="1" applyAlignment="1">
      <alignment horizontal="right" vertical="center" shrinkToFit="1"/>
    </xf>
    <xf numFmtId="0" fontId="6" fillId="41" borderId="22" xfId="0" applyFont="1" applyFill="1" applyBorder="1" applyAlignment="1">
      <alignment horizontal="right" vertical="center" shrinkToFit="1"/>
    </xf>
    <xf numFmtId="0" fontId="6" fillId="41" borderId="26" xfId="0" applyFont="1" applyFill="1" applyBorder="1" applyAlignment="1">
      <alignment horizontal="right" vertical="center" shrinkToFit="1"/>
    </xf>
    <xf numFmtId="0" fontId="6" fillId="41" borderId="27" xfId="0" applyFont="1" applyFill="1" applyBorder="1" applyAlignment="1">
      <alignment horizontal="right" vertical="center" shrinkToFit="1"/>
    </xf>
    <xf numFmtId="0" fontId="6" fillId="0" borderId="1" xfId="0" applyFont="1" applyBorder="1">
      <alignment vertical="center"/>
    </xf>
    <xf numFmtId="0" fontId="6" fillId="0" borderId="1" xfId="0" applyFont="1" applyBorder="1" applyAlignment="1">
      <alignment horizontal="right" vertical="center" wrapText="1"/>
    </xf>
    <xf numFmtId="0" fontId="9" fillId="0" borderId="0" xfId="0" applyFont="1" applyAlignment="1">
      <alignment vertical="center" wrapText="1"/>
    </xf>
    <xf numFmtId="0" fontId="9" fillId="0" borderId="10" xfId="0" applyFont="1" applyBorder="1" applyAlignment="1">
      <alignment vertical="center" wrapText="1"/>
    </xf>
    <xf numFmtId="0" fontId="6" fillId="2" borderId="1" xfId="0" applyFont="1" applyFill="1" applyBorder="1">
      <alignment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vertical="center"/>
    </xf>
    <xf numFmtId="0" fontId="13" fillId="47" borderId="0" xfId="0" applyFont="1" applyFill="1" applyAlignment="1">
      <alignment horizontal="center" vertical="center"/>
    </xf>
    <xf numFmtId="0" fontId="46" fillId="0" borderId="0" xfId="0" applyFont="1" applyAlignment="1">
      <alignment vertical="center" shrinkToFit="1"/>
    </xf>
    <xf numFmtId="38" fontId="46" fillId="0" borderId="0" xfId="0" applyNumberFormat="1" applyFont="1" applyAlignment="1">
      <alignment horizontal="left" vertical="center" wrapText="1"/>
    </xf>
    <xf numFmtId="0" fontId="6" fillId="0" borderId="1" xfId="0" applyFont="1" applyBorder="1" applyAlignment="1">
      <alignment horizontal="center" vertical="center" textRotation="255" shrinkToFit="1"/>
    </xf>
    <xf numFmtId="0" fontId="6" fillId="0" borderId="1" xfId="0" applyFont="1" applyBorder="1" applyAlignment="1">
      <alignment vertical="center" textRotation="255" shrinkToFit="1"/>
    </xf>
    <xf numFmtId="0" fontId="9" fillId="43" borderId="6" xfId="0" applyFont="1" applyFill="1" applyBorder="1" applyAlignment="1">
      <alignment horizontal="center" vertical="center"/>
    </xf>
    <xf numFmtId="0" fontId="9" fillId="43" borderId="7" xfId="0" applyFont="1" applyFill="1" applyBorder="1" applyAlignment="1">
      <alignment horizontal="center" vertical="center"/>
    </xf>
    <xf numFmtId="0" fontId="9" fillId="43" borderId="8" xfId="0" applyFont="1" applyFill="1" applyBorder="1" applyAlignment="1">
      <alignment horizontal="center" vertical="center"/>
    </xf>
    <xf numFmtId="0" fontId="9" fillId="43" borderId="9" xfId="0" applyFont="1" applyFill="1" applyBorder="1" applyAlignment="1">
      <alignment horizontal="center" vertical="center"/>
    </xf>
    <xf numFmtId="0" fontId="9" fillId="43" borderId="10" xfId="0" applyFont="1" applyFill="1" applyBorder="1" applyAlignment="1">
      <alignment horizontal="center" vertical="center"/>
    </xf>
    <xf numFmtId="0" fontId="9" fillId="43" borderId="11" xfId="0" applyFont="1" applyFill="1" applyBorder="1" applyAlignment="1">
      <alignment horizontal="center" vertical="center"/>
    </xf>
    <xf numFmtId="0" fontId="46" fillId="0" borderId="0" xfId="0" applyFont="1" applyAlignment="1">
      <alignment horizontal="center" vertical="center"/>
    </xf>
    <xf numFmtId="0" fontId="6" fillId="0" borderId="0" xfId="0" applyFont="1" applyAlignment="1">
      <alignment vertical="top" wrapText="1"/>
    </xf>
    <xf numFmtId="0" fontId="16" fillId="0" borderId="0" xfId="0" applyFont="1" applyAlignment="1">
      <alignment vertical="top" wrapText="1"/>
    </xf>
    <xf numFmtId="0" fontId="16" fillId="0" borderId="10" xfId="0" applyFont="1" applyBorder="1" applyAlignment="1">
      <alignment vertical="top" wrapText="1"/>
    </xf>
    <xf numFmtId="0" fontId="13" fillId="45" borderId="0" xfId="0" applyFont="1" applyFill="1" applyAlignment="1">
      <alignment horizontal="center" vertical="center" wrapText="1"/>
    </xf>
    <xf numFmtId="0" fontId="13" fillId="45" borderId="0" xfId="0" applyFont="1" applyFill="1" applyAlignment="1">
      <alignment horizontal="center" vertical="center"/>
    </xf>
    <xf numFmtId="0" fontId="14" fillId="37" borderId="0" xfId="0" applyFont="1" applyFill="1" applyAlignment="1">
      <alignment horizontal="center" vertical="center"/>
    </xf>
    <xf numFmtId="0" fontId="4" fillId="0" borderId="0" xfId="0" applyFont="1" applyAlignment="1">
      <alignment vertical="top" wrapText="1"/>
    </xf>
    <xf numFmtId="0" fontId="46" fillId="0" borderId="0" xfId="0" applyFont="1" applyAlignment="1">
      <alignment horizontal="center" vertical="center" wrapText="1"/>
    </xf>
    <xf numFmtId="38" fontId="46" fillId="0" borderId="0" xfId="0" applyNumberFormat="1" applyFont="1" applyAlignment="1">
      <alignment horizontal="right" vertical="center" wrapText="1"/>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21" xfId="0" applyFont="1" applyBorder="1">
      <alignment vertical="center"/>
    </xf>
    <xf numFmtId="0" fontId="6" fillId="0" borderId="0" xfId="0" applyFont="1">
      <alignment vertical="center"/>
    </xf>
    <xf numFmtId="0" fontId="6" fillId="0" borderId="22" xfId="0" applyFont="1" applyBorder="1">
      <alignment vertical="center"/>
    </xf>
    <xf numFmtId="38" fontId="6" fillId="0" borderId="0" xfId="0" applyNumberFormat="1" applyFont="1" applyAlignment="1">
      <alignment vertical="center" wrapText="1"/>
    </xf>
    <xf numFmtId="0" fontId="6" fillId="0" borderId="0" xfId="0" applyFont="1" applyAlignment="1">
      <alignment horizontal="center" vertical="center" wrapText="1"/>
    </xf>
    <xf numFmtId="38" fontId="6" fillId="0" borderId="0" xfId="0" applyNumberFormat="1" applyFont="1" applyAlignment="1">
      <alignment horizontal="left" vertical="center" wrapText="1"/>
    </xf>
    <xf numFmtId="0" fontId="8" fillId="0" borderId="0" xfId="0" applyFont="1" applyAlignment="1">
      <alignment vertical="center" wrapText="1"/>
    </xf>
    <xf numFmtId="178" fontId="8" fillId="0" borderId="0" xfId="0" applyNumberFormat="1" applyFont="1" applyAlignment="1">
      <alignment horizontal="left" vertical="center" wrapText="1"/>
    </xf>
    <xf numFmtId="0" fontId="6" fillId="0" borderId="2" xfId="0" applyFont="1" applyBorder="1" applyAlignment="1">
      <alignment horizontal="center" vertical="center" textRotation="255" shrinkToFit="1"/>
    </xf>
    <xf numFmtId="0" fontId="6" fillId="0" borderId="3" xfId="0" applyFont="1" applyBorder="1" applyAlignment="1">
      <alignment horizontal="center" vertical="center" textRotation="255" shrinkToFit="1"/>
    </xf>
    <xf numFmtId="0" fontId="6" fillId="0" borderId="4" xfId="0" applyFont="1" applyBorder="1" applyAlignment="1">
      <alignment horizontal="center" vertical="center" textRotation="255" shrinkToFit="1"/>
    </xf>
    <xf numFmtId="0" fontId="4" fillId="0" borderId="4" xfId="0" applyFont="1" applyBorder="1" applyAlignment="1">
      <alignment vertical="center" wrapText="1"/>
    </xf>
    <xf numFmtId="0" fontId="4" fillId="0" borderId="1" xfId="0" applyFont="1" applyBorder="1" applyAlignment="1">
      <alignment vertical="center" wrapText="1"/>
    </xf>
    <xf numFmtId="0" fontId="12" fillId="46" borderId="0" xfId="0" applyFont="1" applyFill="1" applyAlignment="1">
      <alignment horizontal="center" vertical="center"/>
    </xf>
    <xf numFmtId="0" fontId="36" fillId="38" borderId="0" xfId="0" applyFont="1" applyFill="1">
      <alignment vertical="center"/>
    </xf>
    <xf numFmtId="0" fontId="42" fillId="35" borderId="0" xfId="0" applyFont="1" applyFill="1">
      <alignment vertical="center"/>
    </xf>
    <xf numFmtId="0" fontId="43" fillId="0" borderId="0" xfId="0" applyFont="1" applyAlignment="1">
      <alignment horizontal="center" vertical="center"/>
    </xf>
    <xf numFmtId="0" fontId="13" fillId="48" borderId="0" xfId="0" applyFont="1" applyFill="1" applyAlignment="1">
      <alignment horizontal="center" vertical="center" wrapText="1"/>
    </xf>
    <xf numFmtId="0" fontId="13" fillId="48" borderId="0" xfId="0" applyFont="1" applyFill="1" applyAlignment="1">
      <alignment horizontal="center" vertical="center"/>
    </xf>
    <xf numFmtId="0" fontId="13" fillId="49" borderId="0" xfId="0" applyFont="1" applyFill="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38" fontId="10" fillId="0" borderId="0" xfId="0" applyNumberFormat="1" applyFont="1" applyAlignment="1">
      <alignment horizontal="center" vertical="center" wrapText="1"/>
    </xf>
    <xf numFmtId="0" fontId="10" fillId="0" borderId="0" xfId="0" applyFont="1" applyAlignment="1">
      <alignment horizontal="left" vertical="center" wrapText="1"/>
    </xf>
    <xf numFmtId="178" fontId="8" fillId="0" borderId="0" xfId="0" applyNumberFormat="1" applyFont="1" applyAlignment="1">
      <alignment horizontal="center" vertical="center" wrapText="1"/>
    </xf>
    <xf numFmtId="0" fontId="4" fillId="0" borderId="4" xfId="0" applyFont="1" applyBorder="1">
      <alignment vertical="center"/>
    </xf>
    <xf numFmtId="0" fontId="4" fillId="0" borderId="1" xfId="0" applyFont="1" applyBorder="1">
      <alignment vertical="center"/>
    </xf>
    <xf numFmtId="0" fontId="6" fillId="0" borderId="0" xfId="0" applyFont="1" applyAlignment="1">
      <alignment horizontal="right" vertical="center" shrinkToFit="1"/>
    </xf>
    <xf numFmtId="0" fontId="6" fillId="2" borderId="1" xfId="0" applyFont="1"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179" fontId="6" fillId="3" borderId="9" xfId="0" applyNumberFormat="1" applyFont="1" applyFill="1" applyBorder="1" applyAlignment="1">
      <alignment horizontal="center" vertical="center"/>
    </xf>
    <xf numFmtId="179" fontId="6" fillId="3" borderId="11" xfId="0" applyNumberFormat="1" applyFont="1" applyFill="1" applyBorder="1" applyAlignment="1">
      <alignment horizontal="center" vertical="center"/>
    </xf>
    <xf numFmtId="180" fontId="6" fillId="5" borderId="6" xfId="0" applyNumberFormat="1" applyFont="1" applyFill="1" applyBorder="1" applyAlignment="1">
      <alignment horizontal="center" vertical="center"/>
    </xf>
    <xf numFmtId="180" fontId="6" fillId="5" borderId="8" xfId="0" applyNumberFormat="1" applyFont="1" applyFill="1" applyBorder="1" applyAlignment="1">
      <alignment horizontal="center" vertical="center"/>
    </xf>
    <xf numFmtId="180" fontId="6" fillId="5" borderId="9" xfId="0" applyNumberFormat="1" applyFont="1" applyFill="1" applyBorder="1" applyAlignment="1">
      <alignment horizontal="center" vertical="center"/>
    </xf>
    <xf numFmtId="180" fontId="6" fillId="5" borderId="11" xfId="0" applyNumberFormat="1"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6" fillId="0" borderId="0" xfId="0" applyFont="1" applyAlignment="1">
      <alignment horizontal="left" vertical="center"/>
    </xf>
    <xf numFmtId="0" fontId="6" fillId="0" borderId="0" xfId="0" applyFont="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3" xr:uid="{910FF25F-89C6-4C75-95B5-B0533EF19E0B}"/>
    <cellStyle name="パーセント 3" xfId="49" xr:uid="{7B6DE9F8-51A0-4FFA-AFCD-45DCE05153B3}"/>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51" xr:uid="{B84B9EA6-7DC5-48D0-97BF-318D3FB7CFC2}"/>
    <cellStyle name="桁区切り 3" xfId="46" xr:uid="{9789AC83-BDD7-400D-9519-D4A99D4C99B3}"/>
    <cellStyle name="桁区切り[0]_土地_土地 (2)" xfId="47" xr:uid="{A01E6E0D-0731-498B-BB6E-EE029B5A2F37}"/>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50" xr:uid="{B89FB571-5B6A-40C8-A61D-04988D75646B}"/>
    <cellStyle name="標準 3" xfId="52" xr:uid="{12255EDC-77BC-49F2-B61A-01B3CE3E040D}"/>
    <cellStyle name="標準 4" xfId="45" xr:uid="{3CB4EABE-7F5D-4728-A54B-78FED1B1DCA0}"/>
    <cellStyle name="標準 6 2" xfId="48" xr:uid="{76FA26F4-39BC-4757-8CEC-1614671A573F}"/>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666750</xdr:colOff>
      <xdr:row>55</xdr:row>
      <xdr:rowOff>9525</xdr:rowOff>
    </xdr:from>
    <xdr:to>
      <xdr:col>14</xdr:col>
      <xdr:colOff>285750</xdr:colOff>
      <xdr:row>55</xdr:row>
      <xdr:rowOff>152400</xdr:rowOff>
    </xdr:to>
    <xdr:sp macro="" textlink="">
      <xdr:nvSpPr>
        <xdr:cNvPr id="2" name="Line 8">
          <a:extLst>
            <a:ext uri="{FF2B5EF4-FFF2-40B4-BE49-F238E27FC236}">
              <a16:creationId xmlns:a16="http://schemas.microsoft.com/office/drawing/2014/main" id="{8504F671-8A09-4884-B12E-BD6FD95846AC}"/>
            </a:ext>
          </a:extLst>
        </xdr:cNvPr>
        <xdr:cNvSpPr>
          <a:spLocks noChangeShapeType="1"/>
        </xdr:cNvSpPr>
      </xdr:nvSpPr>
      <xdr:spPr bwMode="auto">
        <a:xfrm flipV="1">
          <a:off x="7743825" y="11991975"/>
          <a:ext cx="295275"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32</xdr:row>
      <xdr:rowOff>76200</xdr:rowOff>
    </xdr:from>
    <xdr:to>
      <xdr:col>14</xdr:col>
      <xdr:colOff>285750</xdr:colOff>
      <xdr:row>55</xdr:row>
      <xdr:rowOff>9525</xdr:rowOff>
    </xdr:to>
    <xdr:sp macro="" textlink="">
      <xdr:nvSpPr>
        <xdr:cNvPr id="3" name="Line 9">
          <a:extLst>
            <a:ext uri="{FF2B5EF4-FFF2-40B4-BE49-F238E27FC236}">
              <a16:creationId xmlns:a16="http://schemas.microsoft.com/office/drawing/2014/main" id="{D2B57355-35CF-4DD3-9AB9-4E658D760092}"/>
            </a:ext>
          </a:extLst>
        </xdr:cNvPr>
        <xdr:cNvSpPr>
          <a:spLocks noChangeShapeType="1"/>
        </xdr:cNvSpPr>
      </xdr:nvSpPr>
      <xdr:spPr bwMode="auto">
        <a:xfrm flipV="1">
          <a:off x="8039100" y="7077075"/>
          <a:ext cx="0" cy="4914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32</xdr:row>
      <xdr:rowOff>76200</xdr:rowOff>
    </xdr:from>
    <xdr:to>
      <xdr:col>14</xdr:col>
      <xdr:colOff>285750</xdr:colOff>
      <xdr:row>32</xdr:row>
      <xdr:rowOff>76200</xdr:rowOff>
    </xdr:to>
    <xdr:sp macro="" textlink="">
      <xdr:nvSpPr>
        <xdr:cNvPr id="4" name="Line 10">
          <a:extLst>
            <a:ext uri="{FF2B5EF4-FFF2-40B4-BE49-F238E27FC236}">
              <a16:creationId xmlns:a16="http://schemas.microsoft.com/office/drawing/2014/main" id="{2EE1838B-8E9F-47E4-9B4B-FD551EAD7F26}"/>
            </a:ext>
          </a:extLst>
        </xdr:cNvPr>
        <xdr:cNvSpPr>
          <a:spLocks noChangeShapeType="1"/>
        </xdr:cNvSpPr>
      </xdr:nvSpPr>
      <xdr:spPr bwMode="auto">
        <a:xfrm flipH="1">
          <a:off x="7772400" y="70770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666750</xdr:colOff>
      <xdr:row>55</xdr:row>
      <xdr:rowOff>57150</xdr:rowOff>
    </xdr:from>
    <xdr:to>
      <xdr:col>8</xdr:col>
      <xdr:colOff>171450</xdr:colOff>
      <xdr:row>55</xdr:row>
      <xdr:rowOff>161925</xdr:rowOff>
    </xdr:to>
    <xdr:sp macro="" textlink="">
      <xdr:nvSpPr>
        <xdr:cNvPr id="5" name="Line 11">
          <a:extLst>
            <a:ext uri="{FF2B5EF4-FFF2-40B4-BE49-F238E27FC236}">
              <a16:creationId xmlns:a16="http://schemas.microsoft.com/office/drawing/2014/main" id="{5468638F-D611-4354-8F86-587204AE39E4}"/>
            </a:ext>
          </a:extLst>
        </xdr:cNvPr>
        <xdr:cNvSpPr>
          <a:spLocks noChangeShapeType="1"/>
        </xdr:cNvSpPr>
      </xdr:nvSpPr>
      <xdr:spPr bwMode="auto">
        <a:xfrm flipV="1">
          <a:off x="4086225" y="12039600"/>
          <a:ext cx="180975"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35</xdr:row>
      <xdr:rowOff>123825</xdr:rowOff>
    </xdr:from>
    <xdr:to>
      <xdr:col>8</xdr:col>
      <xdr:colOff>171450</xdr:colOff>
      <xdr:row>55</xdr:row>
      <xdr:rowOff>57150</xdr:rowOff>
    </xdr:to>
    <xdr:sp macro="" textlink="">
      <xdr:nvSpPr>
        <xdr:cNvPr id="6" name="Line 12">
          <a:extLst>
            <a:ext uri="{FF2B5EF4-FFF2-40B4-BE49-F238E27FC236}">
              <a16:creationId xmlns:a16="http://schemas.microsoft.com/office/drawing/2014/main" id="{08D43057-37FF-4CC8-B632-114693B665E9}"/>
            </a:ext>
          </a:extLst>
        </xdr:cNvPr>
        <xdr:cNvSpPr>
          <a:spLocks noChangeShapeType="1"/>
        </xdr:cNvSpPr>
      </xdr:nvSpPr>
      <xdr:spPr bwMode="auto">
        <a:xfrm flipV="1">
          <a:off x="4267200" y="7820025"/>
          <a:ext cx="0" cy="421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35</xdr:row>
      <xdr:rowOff>9525</xdr:rowOff>
    </xdr:from>
    <xdr:to>
      <xdr:col>8</xdr:col>
      <xdr:colOff>180975</xdr:colOff>
      <xdr:row>35</xdr:row>
      <xdr:rowOff>123825</xdr:rowOff>
    </xdr:to>
    <xdr:sp macro="" textlink="">
      <xdr:nvSpPr>
        <xdr:cNvPr id="7" name="Line 13">
          <a:extLst>
            <a:ext uri="{FF2B5EF4-FFF2-40B4-BE49-F238E27FC236}">
              <a16:creationId xmlns:a16="http://schemas.microsoft.com/office/drawing/2014/main" id="{A0208C4A-CB1C-4A59-9FC0-68E909EC09EC}"/>
            </a:ext>
          </a:extLst>
        </xdr:cNvPr>
        <xdr:cNvSpPr>
          <a:spLocks noChangeShapeType="1"/>
        </xdr:cNvSpPr>
      </xdr:nvSpPr>
      <xdr:spPr bwMode="auto">
        <a:xfrm flipH="1" flipV="1">
          <a:off x="4000500" y="7705725"/>
          <a:ext cx="276225"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31</xdr:row>
      <xdr:rowOff>19050</xdr:rowOff>
    </xdr:from>
    <xdr:to>
      <xdr:col>7</xdr:col>
      <xdr:colOff>581025</xdr:colOff>
      <xdr:row>35</xdr:row>
      <xdr:rowOff>9525</xdr:rowOff>
    </xdr:to>
    <xdr:sp macro="" textlink="">
      <xdr:nvSpPr>
        <xdr:cNvPr id="8" name="Line 14">
          <a:extLst>
            <a:ext uri="{FF2B5EF4-FFF2-40B4-BE49-F238E27FC236}">
              <a16:creationId xmlns:a16="http://schemas.microsoft.com/office/drawing/2014/main" id="{D38E5974-3CE3-45E0-A74C-8BAA93F0D733}"/>
            </a:ext>
          </a:extLst>
        </xdr:cNvPr>
        <xdr:cNvSpPr>
          <a:spLocks noChangeShapeType="1"/>
        </xdr:cNvSpPr>
      </xdr:nvSpPr>
      <xdr:spPr bwMode="auto">
        <a:xfrm flipV="1">
          <a:off x="4000500" y="6772275"/>
          <a:ext cx="0"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48</xdr:row>
      <xdr:rowOff>209550</xdr:rowOff>
    </xdr:from>
    <xdr:to>
      <xdr:col>14</xdr:col>
      <xdr:colOff>542925</xdr:colOff>
      <xdr:row>56</xdr:row>
      <xdr:rowOff>104775</xdr:rowOff>
    </xdr:to>
    <xdr:sp macro="" textlink="">
      <xdr:nvSpPr>
        <xdr:cNvPr id="9" name="Line 9">
          <a:extLst>
            <a:ext uri="{FF2B5EF4-FFF2-40B4-BE49-F238E27FC236}">
              <a16:creationId xmlns:a16="http://schemas.microsoft.com/office/drawing/2014/main" id="{6DFB35EF-0298-4AC8-A24C-25AFA5798BD4}"/>
            </a:ext>
          </a:extLst>
        </xdr:cNvPr>
        <xdr:cNvSpPr>
          <a:spLocks noChangeShapeType="1"/>
        </xdr:cNvSpPr>
      </xdr:nvSpPr>
      <xdr:spPr bwMode="auto">
        <a:xfrm flipH="1" flipV="1">
          <a:off x="8296275" y="10591800"/>
          <a:ext cx="0" cy="172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48</xdr:row>
      <xdr:rowOff>209550</xdr:rowOff>
    </xdr:from>
    <xdr:to>
      <xdr:col>14</xdr:col>
      <xdr:colOff>542925</xdr:colOff>
      <xdr:row>48</xdr:row>
      <xdr:rowOff>209550</xdr:rowOff>
    </xdr:to>
    <xdr:sp macro="" textlink="">
      <xdr:nvSpPr>
        <xdr:cNvPr id="10" name="Line 10">
          <a:extLst>
            <a:ext uri="{FF2B5EF4-FFF2-40B4-BE49-F238E27FC236}">
              <a16:creationId xmlns:a16="http://schemas.microsoft.com/office/drawing/2014/main" id="{F9823838-37C6-418C-9E3D-C3AE7FEEAF0E}"/>
            </a:ext>
          </a:extLst>
        </xdr:cNvPr>
        <xdr:cNvSpPr>
          <a:spLocks noChangeShapeType="1"/>
        </xdr:cNvSpPr>
      </xdr:nvSpPr>
      <xdr:spPr bwMode="auto">
        <a:xfrm flipH="1">
          <a:off x="7743825" y="10591800"/>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56</xdr:row>
      <xdr:rowOff>104775</xdr:rowOff>
    </xdr:from>
    <xdr:to>
      <xdr:col>18</xdr:col>
      <xdr:colOff>342900</xdr:colOff>
      <xdr:row>56</xdr:row>
      <xdr:rowOff>104775</xdr:rowOff>
    </xdr:to>
    <xdr:sp macro="" textlink="">
      <xdr:nvSpPr>
        <xdr:cNvPr id="11" name="Line 9">
          <a:extLst>
            <a:ext uri="{FF2B5EF4-FFF2-40B4-BE49-F238E27FC236}">
              <a16:creationId xmlns:a16="http://schemas.microsoft.com/office/drawing/2014/main" id="{C34ECA64-B38E-4881-9DA7-0BBD5B86A817}"/>
            </a:ext>
          </a:extLst>
        </xdr:cNvPr>
        <xdr:cNvSpPr>
          <a:spLocks noChangeShapeType="1"/>
        </xdr:cNvSpPr>
      </xdr:nvSpPr>
      <xdr:spPr bwMode="auto">
        <a:xfrm flipH="1" flipV="1">
          <a:off x="8305800" y="12315825"/>
          <a:ext cx="2971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333375</xdr:colOff>
      <xdr:row>56</xdr:row>
      <xdr:rowOff>9525</xdr:rowOff>
    </xdr:from>
    <xdr:to>
      <xdr:col>19</xdr:col>
      <xdr:colOff>0</xdr:colOff>
      <xdr:row>56</xdr:row>
      <xdr:rowOff>104775</xdr:rowOff>
    </xdr:to>
    <xdr:sp macro="" textlink="">
      <xdr:nvSpPr>
        <xdr:cNvPr id="12" name="Line 8">
          <a:extLst>
            <a:ext uri="{FF2B5EF4-FFF2-40B4-BE49-F238E27FC236}">
              <a16:creationId xmlns:a16="http://schemas.microsoft.com/office/drawing/2014/main" id="{E5190A56-90C8-43C5-A1B9-8F18F41E2A03}"/>
            </a:ext>
          </a:extLst>
        </xdr:cNvPr>
        <xdr:cNvSpPr>
          <a:spLocks noChangeShapeType="1"/>
        </xdr:cNvSpPr>
      </xdr:nvSpPr>
      <xdr:spPr bwMode="auto">
        <a:xfrm flipV="1">
          <a:off x="11268075" y="12220575"/>
          <a:ext cx="3429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666750</xdr:colOff>
      <xdr:row>52</xdr:row>
      <xdr:rowOff>9525</xdr:rowOff>
    </xdr:from>
    <xdr:to>
      <xdr:col>14</xdr:col>
      <xdr:colOff>285750</xdr:colOff>
      <xdr:row>52</xdr:row>
      <xdr:rowOff>152400</xdr:rowOff>
    </xdr:to>
    <xdr:sp macro="" textlink="">
      <xdr:nvSpPr>
        <xdr:cNvPr id="2" name="Line 8">
          <a:extLst>
            <a:ext uri="{FF2B5EF4-FFF2-40B4-BE49-F238E27FC236}">
              <a16:creationId xmlns:a16="http://schemas.microsoft.com/office/drawing/2014/main" id="{3B1698B4-A991-4287-B8A6-13D56521711F}"/>
            </a:ext>
          </a:extLst>
        </xdr:cNvPr>
        <xdr:cNvSpPr>
          <a:spLocks noChangeShapeType="1"/>
        </xdr:cNvSpPr>
      </xdr:nvSpPr>
      <xdr:spPr bwMode="auto">
        <a:xfrm flipV="1">
          <a:off x="7743825" y="12001500"/>
          <a:ext cx="295275"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29</xdr:row>
      <xdr:rowOff>76200</xdr:rowOff>
    </xdr:from>
    <xdr:to>
      <xdr:col>14</xdr:col>
      <xdr:colOff>285750</xdr:colOff>
      <xdr:row>52</xdr:row>
      <xdr:rowOff>9525</xdr:rowOff>
    </xdr:to>
    <xdr:sp macro="" textlink="">
      <xdr:nvSpPr>
        <xdr:cNvPr id="3" name="Line 9">
          <a:extLst>
            <a:ext uri="{FF2B5EF4-FFF2-40B4-BE49-F238E27FC236}">
              <a16:creationId xmlns:a16="http://schemas.microsoft.com/office/drawing/2014/main" id="{72DDB1A1-1581-4F83-8985-7D1EA4451AAA}"/>
            </a:ext>
          </a:extLst>
        </xdr:cNvPr>
        <xdr:cNvSpPr>
          <a:spLocks noChangeShapeType="1"/>
        </xdr:cNvSpPr>
      </xdr:nvSpPr>
      <xdr:spPr bwMode="auto">
        <a:xfrm flipV="1">
          <a:off x="8039100" y="7086600"/>
          <a:ext cx="0" cy="4914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29</xdr:row>
      <xdr:rowOff>76200</xdr:rowOff>
    </xdr:from>
    <xdr:to>
      <xdr:col>14</xdr:col>
      <xdr:colOff>285750</xdr:colOff>
      <xdr:row>29</xdr:row>
      <xdr:rowOff>76200</xdr:rowOff>
    </xdr:to>
    <xdr:sp macro="" textlink="">
      <xdr:nvSpPr>
        <xdr:cNvPr id="4" name="Line 10">
          <a:extLst>
            <a:ext uri="{FF2B5EF4-FFF2-40B4-BE49-F238E27FC236}">
              <a16:creationId xmlns:a16="http://schemas.microsoft.com/office/drawing/2014/main" id="{6B02D3C0-E2CB-4FB7-B0AF-7D358EF07356}"/>
            </a:ext>
          </a:extLst>
        </xdr:cNvPr>
        <xdr:cNvSpPr>
          <a:spLocks noChangeShapeType="1"/>
        </xdr:cNvSpPr>
      </xdr:nvSpPr>
      <xdr:spPr bwMode="auto">
        <a:xfrm flipH="1">
          <a:off x="7772400" y="70866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666750</xdr:colOff>
      <xdr:row>52</xdr:row>
      <xdr:rowOff>57150</xdr:rowOff>
    </xdr:from>
    <xdr:to>
      <xdr:col>8</xdr:col>
      <xdr:colOff>171450</xdr:colOff>
      <xdr:row>52</xdr:row>
      <xdr:rowOff>161925</xdr:rowOff>
    </xdr:to>
    <xdr:sp macro="" textlink="">
      <xdr:nvSpPr>
        <xdr:cNvPr id="5" name="Line 11">
          <a:extLst>
            <a:ext uri="{FF2B5EF4-FFF2-40B4-BE49-F238E27FC236}">
              <a16:creationId xmlns:a16="http://schemas.microsoft.com/office/drawing/2014/main" id="{BB7CC0F9-F7E3-448E-A4DD-8CA109AC7DBE}"/>
            </a:ext>
          </a:extLst>
        </xdr:cNvPr>
        <xdr:cNvSpPr>
          <a:spLocks noChangeShapeType="1"/>
        </xdr:cNvSpPr>
      </xdr:nvSpPr>
      <xdr:spPr bwMode="auto">
        <a:xfrm flipV="1">
          <a:off x="4086225" y="12049125"/>
          <a:ext cx="180975"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32</xdr:row>
      <xdr:rowOff>123825</xdr:rowOff>
    </xdr:from>
    <xdr:to>
      <xdr:col>8</xdr:col>
      <xdr:colOff>171450</xdr:colOff>
      <xdr:row>52</xdr:row>
      <xdr:rowOff>57150</xdr:rowOff>
    </xdr:to>
    <xdr:sp macro="" textlink="">
      <xdr:nvSpPr>
        <xdr:cNvPr id="6" name="Line 12">
          <a:extLst>
            <a:ext uri="{FF2B5EF4-FFF2-40B4-BE49-F238E27FC236}">
              <a16:creationId xmlns:a16="http://schemas.microsoft.com/office/drawing/2014/main" id="{E5C3B1C7-89D2-4121-A93C-B6362991093A}"/>
            </a:ext>
          </a:extLst>
        </xdr:cNvPr>
        <xdr:cNvSpPr>
          <a:spLocks noChangeShapeType="1"/>
        </xdr:cNvSpPr>
      </xdr:nvSpPr>
      <xdr:spPr bwMode="auto">
        <a:xfrm flipV="1">
          <a:off x="4267200" y="7829550"/>
          <a:ext cx="0" cy="421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32</xdr:row>
      <xdr:rowOff>9525</xdr:rowOff>
    </xdr:from>
    <xdr:to>
      <xdr:col>8</xdr:col>
      <xdr:colOff>180975</xdr:colOff>
      <xdr:row>32</xdr:row>
      <xdr:rowOff>123825</xdr:rowOff>
    </xdr:to>
    <xdr:sp macro="" textlink="">
      <xdr:nvSpPr>
        <xdr:cNvPr id="7" name="Line 13">
          <a:extLst>
            <a:ext uri="{FF2B5EF4-FFF2-40B4-BE49-F238E27FC236}">
              <a16:creationId xmlns:a16="http://schemas.microsoft.com/office/drawing/2014/main" id="{25EAC8C2-0F37-4171-B998-8C63A1554832}"/>
            </a:ext>
          </a:extLst>
        </xdr:cNvPr>
        <xdr:cNvSpPr>
          <a:spLocks noChangeShapeType="1"/>
        </xdr:cNvSpPr>
      </xdr:nvSpPr>
      <xdr:spPr bwMode="auto">
        <a:xfrm flipH="1" flipV="1">
          <a:off x="4000500" y="7715250"/>
          <a:ext cx="276225"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28</xdr:row>
      <xdr:rowOff>19050</xdr:rowOff>
    </xdr:from>
    <xdr:to>
      <xdr:col>7</xdr:col>
      <xdr:colOff>581025</xdr:colOff>
      <xdr:row>32</xdr:row>
      <xdr:rowOff>9525</xdr:rowOff>
    </xdr:to>
    <xdr:sp macro="" textlink="">
      <xdr:nvSpPr>
        <xdr:cNvPr id="8" name="Line 14">
          <a:extLst>
            <a:ext uri="{FF2B5EF4-FFF2-40B4-BE49-F238E27FC236}">
              <a16:creationId xmlns:a16="http://schemas.microsoft.com/office/drawing/2014/main" id="{DB0D13CD-3127-4534-9DF9-786E10B1D9A9}"/>
            </a:ext>
          </a:extLst>
        </xdr:cNvPr>
        <xdr:cNvSpPr>
          <a:spLocks noChangeShapeType="1"/>
        </xdr:cNvSpPr>
      </xdr:nvSpPr>
      <xdr:spPr bwMode="auto">
        <a:xfrm flipV="1">
          <a:off x="4000500" y="6781800"/>
          <a:ext cx="0"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570139</xdr:colOff>
      <xdr:row>45</xdr:row>
      <xdr:rowOff>168729</xdr:rowOff>
    </xdr:from>
    <xdr:to>
      <xdr:col>14</xdr:col>
      <xdr:colOff>570139</xdr:colOff>
      <xdr:row>53</xdr:row>
      <xdr:rowOff>63954</xdr:rowOff>
    </xdr:to>
    <xdr:sp macro="" textlink="">
      <xdr:nvSpPr>
        <xdr:cNvPr id="9" name="Line 9">
          <a:extLst>
            <a:ext uri="{FF2B5EF4-FFF2-40B4-BE49-F238E27FC236}">
              <a16:creationId xmlns:a16="http://schemas.microsoft.com/office/drawing/2014/main" id="{5802B054-1017-44CE-9678-9D1C5F92FEAF}"/>
            </a:ext>
          </a:extLst>
        </xdr:cNvPr>
        <xdr:cNvSpPr>
          <a:spLocks noChangeShapeType="1"/>
        </xdr:cNvSpPr>
      </xdr:nvSpPr>
      <xdr:spPr bwMode="auto">
        <a:xfrm flipH="1" flipV="1">
          <a:off x="8353425" y="9870622"/>
          <a:ext cx="0" cy="18546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0" name="Line 10">
          <a:extLst>
            <a:ext uri="{FF2B5EF4-FFF2-40B4-BE49-F238E27FC236}">
              <a16:creationId xmlns:a16="http://schemas.microsoft.com/office/drawing/2014/main" id="{5A973C29-E613-404C-846F-3C48DFF6AF5A}"/>
            </a:ext>
          </a:extLst>
        </xdr:cNvPr>
        <xdr:cNvSpPr>
          <a:spLocks noChangeShapeType="1"/>
        </xdr:cNvSpPr>
      </xdr:nvSpPr>
      <xdr:spPr bwMode="auto">
        <a:xfrm flipH="1">
          <a:off x="7743825" y="10601325"/>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53</xdr:row>
      <xdr:rowOff>104775</xdr:rowOff>
    </xdr:from>
    <xdr:to>
      <xdr:col>18</xdr:col>
      <xdr:colOff>342900</xdr:colOff>
      <xdr:row>53</xdr:row>
      <xdr:rowOff>104775</xdr:rowOff>
    </xdr:to>
    <xdr:sp macro="" textlink="">
      <xdr:nvSpPr>
        <xdr:cNvPr id="11" name="Line 9">
          <a:extLst>
            <a:ext uri="{FF2B5EF4-FFF2-40B4-BE49-F238E27FC236}">
              <a16:creationId xmlns:a16="http://schemas.microsoft.com/office/drawing/2014/main" id="{ED23750E-69B3-48F4-968C-239C2715E6BF}"/>
            </a:ext>
          </a:extLst>
        </xdr:cNvPr>
        <xdr:cNvSpPr>
          <a:spLocks noChangeShapeType="1"/>
        </xdr:cNvSpPr>
      </xdr:nvSpPr>
      <xdr:spPr bwMode="auto">
        <a:xfrm flipH="1" flipV="1">
          <a:off x="8305800" y="12325350"/>
          <a:ext cx="2971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333375</xdr:colOff>
      <xdr:row>53</xdr:row>
      <xdr:rowOff>9525</xdr:rowOff>
    </xdr:from>
    <xdr:to>
      <xdr:col>19</xdr:col>
      <xdr:colOff>0</xdr:colOff>
      <xdr:row>53</xdr:row>
      <xdr:rowOff>104775</xdr:rowOff>
    </xdr:to>
    <xdr:sp macro="" textlink="">
      <xdr:nvSpPr>
        <xdr:cNvPr id="12" name="Line 8">
          <a:extLst>
            <a:ext uri="{FF2B5EF4-FFF2-40B4-BE49-F238E27FC236}">
              <a16:creationId xmlns:a16="http://schemas.microsoft.com/office/drawing/2014/main" id="{B6C38AC0-BE72-4F4C-96CB-95B6F2A1832B}"/>
            </a:ext>
          </a:extLst>
        </xdr:cNvPr>
        <xdr:cNvSpPr>
          <a:spLocks noChangeShapeType="1"/>
        </xdr:cNvSpPr>
      </xdr:nvSpPr>
      <xdr:spPr bwMode="auto">
        <a:xfrm flipV="1">
          <a:off x="11268075" y="12230100"/>
          <a:ext cx="3429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3" name="Line 10">
          <a:extLst>
            <a:ext uri="{FF2B5EF4-FFF2-40B4-BE49-F238E27FC236}">
              <a16:creationId xmlns:a16="http://schemas.microsoft.com/office/drawing/2014/main" id="{2F5FCE8F-0E0E-4FDB-9013-4676F3F63A4D}"/>
            </a:ext>
          </a:extLst>
        </xdr:cNvPr>
        <xdr:cNvSpPr>
          <a:spLocks noChangeShapeType="1"/>
        </xdr:cNvSpPr>
      </xdr:nvSpPr>
      <xdr:spPr bwMode="auto">
        <a:xfrm flipH="1">
          <a:off x="7743825" y="10591800"/>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666750</xdr:colOff>
      <xdr:row>52</xdr:row>
      <xdr:rowOff>9525</xdr:rowOff>
    </xdr:from>
    <xdr:to>
      <xdr:col>14</xdr:col>
      <xdr:colOff>285750</xdr:colOff>
      <xdr:row>52</xdr:row>
      <xdr:rowOff>152400</xdr:rowOff>
    </xdr:to>
    <xdr:sp macro="" textlink="">
      <xdr:nvSpPr>
        <xdr:cNvPr id="2" name="Line 8">
          <a:extLst>
            <a:ext uri="{FF2B5EF4-FFF2-40B4-BE49-F238E27FC236}">
              <a16:creationId xmlns:a16="http://schemas.microsoft.com/office/drawing/2014/main" id="{BAB910B6-8772-445E-8886-C00AB3E83763}"/>
            </a:ext>
          </a:extLst>
        </xdr:cNvPr>
        <xdr:cNvSpPr>
          <a:spLocks noChangeShapeType="1"/>
        </xdr:cNvSpPr>
      </xdr:nvSpPr>
      <xdr:spPr bwMode="auto">
        <a:xfrm flipV="1">
          <a:off x="7743825" y="12001500"/>
          <a:ext cx="295275"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29</xdr:row>
      <xdr:rowOff>76200</xdr:rowOff>
    </xdr:from>
    <xdr:to>
      <xdr:col>14</xdr:col>
      <xdr:colOff>285750</xdr:colOff>
      <xdr:row>52</xdr:row>
      <xdr:rowOff>9525</xdr:rowOff>
    </xdr:to>
    <xdr:sp macro="" textlink="">
      <xdr:nvSpPr>
        <xdr:cNvPr id="3" name="Line 9">
          <a:extLst>
            <a:ext uri="{FF2B5EF4-FFF2-40B4-BE49-F238E27FC236}">
              <a16:creationId xmlns:a16="http://schemas.microsoft.com/office/drawing/2014/main" id="{30557D1B-8304-4E6E-B3E3-381C57F999CF}"/>
            </a:ext>
          </a:extLst>
        </xdr:cNvPr>
        <xdr:cNvSpPr>
          <a:spLocks noChangeShapeType="1"/>
        </xdr:cNvSpPr>
      </xdr:nvSpPr>
      <xdr:spPr bwMode="auto">
        <a:xfrm flipV="1">
          <a:off x="8039100" y="7086600"/>
          <a:ext cx="0" cy="4914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29</xdr:row>
      <xdr:rowOff>76200</xdr:rowOff>
    </xdr:from>
    <xdr:to>
      <xdr:col>14</xdr:col>
      <xdr:colOff>285750</xdr:colOff>
      <xdr:row>29</xdr:row>
      <xdr:rowOff>76200</xdr:rowOff>
    </xdr:to>
    <xdr:sp macro="" textlink="">
      <xdr:nvSpPr>
        <xdr:cNvPr id="4" name="Line 10">
          <a:extLst>
            <a:ext uri="{FF2B5EF4-FFF2-40B4-BE49-F238E27FC236}">
              <a16:creationId xmlns:a16="http://schemas.microsoft.com/office/drawing/2014/main" id="{74B47810-257F-4C42-B982-D54733EB54F6}"/>
            </a:ext>
          </a:extLst>
        </xdr:cNvPr>
        <xdr:cNvSpPr>
          <a:spLocks noChangeShapeType="1"/>
        </xdr:cNvSpPr>
      </xdr:nvSpPr>
      <xdr:spPr bwMode="auto">
        <a:xfrm flipH="1">
          <a:off x="7772400" y="7086600"/>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666750</xdr:colOff>
      <xdr:row>52</xdr:row>
      <xdr:rowOff>57150</xdr:rowOff>
    </xdr:from>
    <xdr:to>
      <xdr:col>8</xdr:col>
      <xdr:colOff>171450</xdr:colOff>
      <xdr:row>52</xdr:row>
      <xdr:rowOff>161925</xdr:rowOff>
    </xdr:to>
    <xdr:sp macro="" textlink="">
      <xdr:nvSpPr>
        <xdr:cNvPr id="5" name="Line 11">
          <a:extLst>
            <a:ext uri="{FF2B5EF4-FFF2-40B4-BE49-F238E27FC236}">
              <a16:creationId xmlns:a16="http://schemas.microsoft.com/office/drawing/2014/main" id="{14F402D9-731B-4912-828B-4B5E36E05D23}"/>
            </a:ext>
          </a:extLst>
        </xdr:cNvPr>
        <xdr:cNvSpPr>
          <a:spLocks noChangeShapeType="1"/>
        </xdr:cNvSpPr>
      </xdr:nvSpPr>
      <xdr:spPr bwMode="auto">
        <a:xfrm flipV="1">
          <a:off x="4086225" y="12049125"/>
          <a:ext cx="180975"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32</xdr:row>
      <xdr:rowOff>123825</xdr:rowOff>
    </xdr:from>
    <xdr:to>
      <xdr:col>8</xdr:col>
      <xdr:colOff>171450</xdr:colOff>
      <xdr:row>52</xdr:row>
      <xdr:rowOff>57150</xdr:rowOff>
    </xdr:to>
    <xdr:sp macro="" textlink="">
      <xdr:nvSpPr>
        <xdr:cNvPr id="6" name="Line 12">
          <a:extLst>
            <a:ext uri="{FF2B5EF4-FFF2-40B4-BE49-F238E27FC236}">
              <a16:creationId xmlns:a16="http://schemas.microsoft.com/office/drawing/2014/main" id="{0E52BCC6-CCED-4196-B85A-E24B0A62F889}"/>
            </a:ext>
          </a:extLst>
        </xdr:cNvPr>
        <xdr:cNvSpPr>
          <a:spLocks noChangeShapeType="1"/>
        </xdr:cNvSpPr>
      </xdr:nvSpPr>
      <xdr:spPr bwMode="auto">
        <a:xfrm flipV="1">
          <a:off x="4267200" y="7829550"/>
          <a:ext cx="0" cy="421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32</xdr:row>
      <xdr:rowOff>9525</xdr:rowOff>
    </xdr:from>
    <xdr:to>
      <xdr:col>8</xdr:col>
      <xdr:colOff>180975</xdr:colOff>
      <xdr:row>32</xdr:row>
      <xdr:rowOff>123825</xdr:rowOff>
    </xdr:to>
    <xdr:sp macro="" textlink="">
      <xdr:nvSpPr>
        <xdr:cNvPr id="7" name="Line 13">
          <a:extLst>
            <a:ext uri="{FF2B5EF4-FFF2-40B4-BE49-F238E27FC236}">
              <a16:creationId xmlns:a16="http://schemas.microsoft.com/office/drawing/2014/main" id="{5D214FBC-340C-4EDF-8C57-21F7CF526703}"/>
            </a:ext>
          </a:extLst>
        </xdr:cNvPr>
        <xdr:cNvSpPr>
          <a:spLocks noChangeShapeType="1"/>
        </xdr:cNvSpPr>
      </xdr:nvSpPr>
      <xdr:spPr bwMode="auto">
        <a:xfrm flipH="1" flipV="1">
          <a:off x="3737882" y="7194096"/>
          <a:ext cx="225879"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28</xdr:row>
      <xdr:rowOff>19050</xdr:rowOff>
    </xdr:from>
    <xdr:to>
      <xdr:col>7</xdr:col>
      <xdr:colOff>581025</xdr:colOff>
      <xdr:row>32</xdr:row>
      <xdr:rowOff>9525</xdr:rowOff>
    </xdr:to>
    <xdr:sp macro="" textlink="">
      <xdr:nvSpPr>
        <xdr:cNvPr id="8" name="Line 14">
          <a:extLst>
            <a:ext uri="{FF2B5EF4-FFF2-40B4-BE49-F238E27FC236}">
              <a16:creationId xmlns:a16="http://schemas.microsoft.com/office/drawing/2014/main" id="{6B8573B3-1B7C-4562-A898-19B63D2C48F5}"/>
            </a:ext>
          </a:extLst>
        </xdr:cNvPr>
        <xdr:cNvSpPr>
          <a:spLocks noChangeShapeType="1"/>
        </xdr:cNvSpPr>
      </xdr:nvSpPr>
      <xdr:spPr bwMode="auto">
        <a:xfrm flipV="1">
          <a:off x="4000500" y="6781800"/>
          <a:ext cx="0" cy="933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45</xdr:row>
      <xdr:rowOff>209550</xdr:rowOff>
    </xdr:from>
    <xdr:to>
      <xdr:col>14</xdr:col>
      <xdr:colOff>542925</xdr:colOff>
      <xdr:row>53</xdr:row>
      <xdr:rowOff>104775</xdr:rowOff>
    </xdr:to>
    <xdr:sp macro="" textlink="">
      <xdr:nvSpPr>
        <xdr:cNvPr id="9" name="Line 9">
          <a:extLst>
            <a:ext uri="{FF2B5EF4-FFF2-40B4-BE49-F238E27FC236}">
              <a16:creationId xmlns:a16="http://schemas.microsoft.com/office/drawing/2014/main" id="{9ABE96DB-1C72-4D48-872B-464D0C0FDD5F}"/>
            </a:ext>
          </a:extLst>
        </xdr:cNvPr>
        <xdr:cNvSpPr>
          <a:spLocks noChangeShapeType="1"/>
        </xdr:cNvSpPr>
      </xdr:nvSpPr>
      <xdr:spPr bwMode="auto">
        <a:xfrm flipH="1" flipV="1">
          <a:off x="8296275" y="10601325"/>
          <a:ext cx="0" cy="172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0" name="Line 10">
          <a:extLst>
            <a:ext uri="{FF2B5EF4-FFF2-40B4-BE49-F238E27FC236}">
              <a16:creationId xmlns:a16="http://schemas.microsoft.com/office/drawing/2014/main" id="{E475BE80-8FB6-40D1-BFB1-03933510C598}"/>
            </a:ext>
          </a:extLst>
        </xdr:cNvPr>
        <xdr:cNvSpPr>
          <a:spLocks noChangeShapeType="1"/>
        </xdr:cNvSpPr>
      </xdr:nvSpPr>
      <xdr:spPr bwMode="auto">
        <a:xfrm flipH="1">
          <a:off x="7743825" y="10601325"/>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53</xdr:row>
      <xdr:rowOff>104775</xdr:rowOff>
    </xdr:from>
    <xdr:to>
      <xdr:col>18</xdr:col>
      <xdr:colOff>342900</xdr:colOff>
      <xdr:row>53</xdr:row>
      <xdr:rowOff>104775</xdr:rowOff>
    </xdr:to>
    <xdr:sp macro="" textlink="">
      <xdr:nvSpPr>
        <xdr:cNvPr id="11" name="Line 9">
          <a:extLst>
            <a:ext uri="{FF2B5EF4-FFF2-40B4-BE49-F238E27FC236}">
              <a16:creationId xmlns:a16="http://schemas.microsoft.com/office/drawing/2014/main" id="{A28CC764-0267-48C7-9CC2-D7D5F68D6481}"/>
            </a:ext>
          </a:extLst>
        </xdr:cNvPr>
        <xdr:cNvSpPr>
          <a:spLocks noChangeShapeType="1"/>
        </xdr:cNvSpPr>
      </xdr:nvSpPr>
      <xdr:spPr bwMode="auto">
        <a:xfrm flipH="1" flipV="1">
          <a:off x="8305800" y="12325350"/>
          <a:ext cx="2971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333375</xdr:colOff>
      <xdr:row>53</xdr:row>
      <xdr:rowOff>9525</xdr:rowOff>
    </xdr:from>
    <xdr:to>
      <xdr:col>19</xdr:col>
      <xdr:colOff>0</xdr:colOff>
      <xdr:row>53</xdr:row>
      <xdr:rowOff>104775</xdr:rowOff>
    </xdr:to>
    <xdr:sp macro="" textlink="">
      <xdr:nvSpPr>
        <xdr:cNvPr id="12" name="Line 8">
          <a:extLst>
            <a:ext uri="{FF2B5EF4-FFF2-40B4-BE49-F238E27FC236}">
              <a16:creationId xmlns:a16="http://schemas.microsoft.com/office/drawing/2014/main" id="{A56D29E9-547C-4E29-A4FF-83CE9F90B15B}"/>
            </a:ext>
          </a:extLst>
        </xdr:cNvPr>
        <xdr:cNvSpPr>
          <a:spLocks noChangeShapeType="1"/>
        </xdr:cNvSpPr>
      </xdr:nvSpPr>
      <xdr:spPr bwMode="auto">
        <a:xfrm flipV="1">
          <a:off x="11268075" y="12230100"/>
          <a:ext cx="3429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3" name="Line 10">
          <a:extLst>
            <a:ext uri="{FF2B5EF4-FFF2-40B4-BE49-F238E27FC236}">
              <a16:creationId xmlns:a16="http://schemas.microsoft.com/office/drawing/2014/main" id="{DA2C9C67-F52E-43E7-8663-FEDD349D32CC}"/>
            </a:ext>
          </a:extLst>
        </xdr:cNvPr>
        <xdr:cNvSpPr>
          <a:spLocks noChangeShapeType="1"/>
        </xdr:cNvSpPr>
      </xdr:nvSpPr>
      <xdr:spPr bwMode="auto">
        <a:xfrm flipH="1">
          <a:off x="7743825" y="10591800"/>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4" name="Line 10">
          <a:extLst>
            <a:ext uri="{FF2B5EF4-FFF2-40B4-BE49-F238E27FC236}">
              <a16:creationId xmlns:a16="http://schemas.microsoft.com/office/drawing/2014/main" id="{F3ED9329-A1AB-41D2-BCC4-B9C423190559}"/>
            </a:ext>
          </a:extLst>
        </xdr:cNvPr>
        <xdr:cNvSpPr>
          <a:spLocks noChangeShapeType="1"/>
        </xdr:cNvSpPr>
      </xdr:nvSpPr>
      <xdr:spPr bwMode="auto">
        <a:xfrm flipH="1">
          <a:off x="7743825" y="10591800"/>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666750</xdr:colOff>
      <xdr:row>52</xdr:row>
      <xdr:rowOff>9525</xdr:rowOff>
    </xdr:from>
    <xdr:to>
      <xdr:col>14</xdr:col>
      <xdr:colOff>285750</xdr:colOff>
      <xdr:row>52</xdr:row>
      <xdr:rowOff>152400</xdr:rowOff>
    </xdr:to>
    <xdr:sp macro="" textlink="">
      <xdr:nvSpPr>
        <xdr:cNvPr id="8847" name="Line 8">
          <a:extLst>
            <a:ext uri="{FF2B5EF4-FFF2-40B4-BE49-F238E27FC236}">
              <a16:creationId xmlns:a16="http://schemas.microsoft.com/office/drawing/2014/main" id="{B0B7B29C-E344-4C51-9FEE-F9E40456CA17}"/>
            </a:ext>
          </a:extLst>
        </xdr:cNvPr>
        <xdr:cNvSpPr>
          <a:spLocks noChangeShapeType="1"/>
        </xdr:cNvSpPr>
      </xdr:nvSpPr>
      <xdr:spPr bwMode="auto">
        <a:xfrm flipV="1">
          <a:off x="7743825" y="11791950"/>
          <a:ext cx="295275" cy="142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29</xdr:row>
      <xdr:rowOff>76200</xdr:rowOff>
    </xdr:from>
    <xdr:to>
      <xdr:col>14</xdr:col>
      <xdr:colOff>285750</xdr:colOff>
      <xdr:row>52</xdr:row>
      <xdr:rowOff>9525</xdr:rowOff>
    </xdr:to>
    <xdr:sp macro="" textlink="">
      <xdr:nvSpPr>
        <xdr:cNvPr id="8848" name="Line 9">
          <a:extLst>
            <a:ext uri="{FF2B5EF4-FFF2-40B4-BE49-F238E27FC236}">
              <a16:creationId xmlns:a16="http://schemas.microsoft.com/office/drawing/2014/main" id="{BFBCB75C-C221-4935-A2E7-1686134C58AF}"/>
            </a:ext>
          </a:extLst>
        </xdr:cNvPr>
        <xdr:cNvSpPr>
          <a:spLocks noChangeShapeType="1"/>
        </xdr:cNvSpPr>
      </xdr:nvSpPr>
      <xdr:spPr bwMode="auto">
        <a:xfrm flipV="1">
          <a:off x="8039100" y="7038975"/>
          <a:ext cx="0" cy="4752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29</xdr:row>
      <xdr:rowOff>76200</xdr:rowOff>
    </xdr:from>
    <xdr:to>
      <xdr:col>14</xdr:col>
      <xdr:colOff>285750</xdr:colOff>
      <xdr:row>29</xdr:row>
      <xdr:rowOff>76200</xdr:rowOff>
    </xdr:to>
    <xdr:sp macro="" textlink="">
      <xdr:nvSpPr>
        <xdr:cNvPr id="8849" name="Line 10">
          <a:extLst>
            <a:ext uri="{FF2B5EF4-FFF2-40B4-BE49-F238E27FC236}">
              <a16:creationId xmlns:a16="http://schemas.microsoft.com/office/drawing/2014/main" id="{72C7BB6A-7D43-41D0-B59F-9001904AA51F}"/>
            </a:ext>
          </a:extLst>
        </xdr:cNvPr>
        <xdr:cNvSpPr>
          <a:spLocks noChangeShapeType="1"/>
        </xdr:cNvSpPr>
      </xdr:nvSpPr>
      <xdr:spPr bwMode="auto">
        <a:xfrm flipH="1">
          <a:off x="7772400" y="703897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666750</xdr:colOff>
      <xdr:row>52</xdr:row>
      <xdr:rowOff>57150</xdr:rowOff>
    </xdr:from>
    <xdr:to>
      <xdr:col>8</xdr:col>
      <xdr:colOff>171450</xdr:colOff>
      <xdr:row>52</xdr:row>
      <xdr:rowOff>161925</xdr:rowOff>
    </xdr:to>
    <xdr:sp macro="" textlink="">
      <xdr:nvSpPr>
        <xdr:cNvPr id="8850" name="Line 11">
          <a:extLst>
            <a:ext uri="{FF2B5EF4-FFF2-40B4-BE49-F238E27FC236}">
              <a16:creationId xmlns:a16="http://schemas.microsoft.com/office/drawing/2014/main" id="{B3F24927-89DB-43EB-9A08-56037C9B1BDD}"/>
            </a:ext>
          </a:extLst>
        </xdr:cNvPr>
        <xdr:cNvSpPr>
          <a:spLocks noChangeShapeType="1"/>
        </xdr:cNvSpPr>
      </xdr:nvSpPr>
      <xdr:spPr bwMode="auto">
        <a:xfrm flipV="1">
          <a:off x="4086225" y="11839575"/>
          <a:ext cx="180975"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171450</xdr:colOff>
      <xdr:row>32</xdr:row>
      <xdr:rowOff>123825</xdr:rowOff>
    </xdr:from>
    <xdr:to>
      <xdr:col>8</xdr:col>
      <xdr:colOff>171450</xdr:colOff>
      <xdr:row>52</xdr:row>
      <xdr:rowOff>57150</xdr:rowOff>
    </xdr:to>
    <xdr:sp macro="" textlink="">
      <xdr:nvSpPr>
        <xdr:cNvPr id="8851" name="Line 12">
          <a:extLst>
            <a:ext uri="{FF2B5EF4-FFF2-40B4-BE49-F238E27FC236}">
              <a16:creationId xmlns:a16="http://schemas.microsoft.com/office/drawing/2014/main" id="{31502F06-164C-4A1B-868A-02A594131C3E}"/>
            </a:ext>
          </a:extLst>
        </xdr:cNvPr>
        <xdr:cNvSpPr>
          <a:spLocks noChangeShapeType="1"/>
        </xdr:cNvSpPr>
      </xdr:nvSpPr>
      <xdr:spPr bwMode="auto">
        <a:xfrm flipV="1">
          <a:off x="3954236" y="7308396"/>
          <a:ext cx="0" cy="4378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32</xdr:row>
      <xdr:rowOff>9525</xdr:rowOff>
    </xdr:from>
    <xdr:to>
      <xdr:col>8</xdr:col>
      <xdr:colOff>180975</xdr:colOff>
      <xdr:row>32</xdr:row>
      <xdr:rowOff>123825</xdr:rowOff>
    </xdr:to>
    <xdr:sp macro="" textlink="">
      <xdr:nvSpPr>
        <xdr:cNvPr id="8852" name="Line 13">
          <a:extLst>
            <a:ext uri="{FF2B5EF4-FFF2-40B4-BE49-F238E27FC236}">
              <a16:creationId xmlns:a16="http://schemas.microsoft.com/office/drawing/2014/main" id="{09361B9E-225B-4F19-BB76-78F6A4D2134D}"/>
            </a:ext>
          </a:extLst>
        </xdr:cNvPr>
        <xdr:cNvSpPr>
          <a:spLocks noChangeShapeType="1"/>
        </xdr:cNvSpPr>
      </xdr:nvSpPr>
      <xdr:spPr bwMode="auto">
        <a:xfrm flipH="1" flipV="1">
          <a:off x="3737882" y="7194096"/>
          <a:ext cx="225879" cy="114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581025</xdr:colOff>
      <xdr:row>28</xdr:row>
      <xdr:rowOff>19050</xdr:rowOff>
    </xdr:from>
    <xdr:to>
      <xdr:col>7</xdr:col>
      <xdr:colOff>581025</xdr:colOff>
      <xdr:row>32</xdr:row>
      <xdr:rowOff>9525</xdr:rowOff>
    </xdr:to>
    <xdr:sp macro="" textlink="">
      <xdr:nvSpPr>
        <xdr:cNvPr id="8853" name="Line 14">
          <a:extLst>
            <a:ext uri="{FF2B5EF4-FFF2-40B4-BE49-F238E27FC236}">
              <a16:creationId xmlns:a16="http://schemas.microsoft.com/office/drawing/2014/main" id="{6270EC89-5241-4A06-BC7A-2E6EEE3A793F}"/>
            </a:ext>
          </a:extLst>
        </xdr:cNvPr>
        <xdr:cNvSpPr>
          <a:spLocks noChangeShapeType="1"/>
        </xdr:cNvSpPr>
      </xdr:nvSpPr>
      <xdr:spPr bwMode="auto">
        <a:xfrm flipV="1">
          <a:off x="3737882" y="6242050"/>
          <a:ext cx="0" cy="95204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542925</xdr:colOff>
      <xdr:row>45</xdr:row>
      <xdr:rowOff>209550</xdr:rowOff>
    </xdr:from>
    <xdr:to>
      <xdr:col>14</xdr:col>
      <xdr:colOff>542925</xdr:colOff>
      <xdr:row>53</xdr:row>
      <xdr:rowOff>104775</xdr:rowOff>
    </xdr:to>
    <xdr:sp macro="" textlink="">
      <xdr:nvSpPr>
        <xdr:cNvPr id="8854" name="Line 9">
          <a:extLst>
            <a:ext uri="{FF2B5EF4-FFF2-40B4-BE49-F238E27FC236}">
              <a16:creationId xmlns:a16="http://schemas.microsoft.com/office/drawing/2014/main" id="{6B1C293B-13C7-4B11-9E54-3E830CA351A1}"/>
            </a:ext>
          </a:extLst>
        </xdr:cNvPr>
        <xdr:cNvSpPr>
          <a:spLocks noChangeShapeType="1"/>
        </xdr:cNvSpPr>
      </xdr:nvSpPr>
      <xdr:spPr bwMode="auto">
        <a:xfrm flipH="1" flipV="1">
          <a:off x="8296275" y="10391775"/>
          <a:ext cx="0" cy="1724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8855" name="Line 10">
          <a:extLst>
            <a:ext uri="{FF2B5EF4-FFF2-40B4-BE49-F238E27FC236}">
              <a16:creationId xmlns:a16="http://schemas.microsoft.com/office/drawing/2014/main" id="{46CCE71A-DD63-4EF4-A08E-5C64CCD37AC9}"/>
            </a:ext>
          </a:extLst>
        </xdr:cNvPr>
        <xdr:cNvSpPr>
          <a:spLocks noChangeShapeType="1"/>
        </xdr:cNvSpPr>
      </xdr:nvSpPr>
      <xdr:spPr bwMode="auto">
        <a:xfrm flipH="1">
          <a:off x="7743825" y="10391775"/>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552450</xdr:colOff>
      <xdr:row>53</xdr:row>
      <xdr:rowOff>104775</xdr:rowOff>
    </xdr:from>
    <xdr:to>
      <xdr:col>18</xdr:col>
      <xdr:colOff>342900</xdr:colOff>
      <xdr:row>53</xdr:row>
      <xdr:rowOff>104775</xdr:rowOff>
    </xdr:to>
    <xdr:sp macro="" textlink="">
      <xdr:nvSpPr>
        <xdr:cNvPr id="8856" name="Line 9">
          <a:extLst>
            <a:ext uri="{FF2B5EF4-FFF2-40B4-BE49-F238E27FC236}">
              <a16:creationId xmlns:a16="http://schemas.microsoft.com/office/drawing/2014/main" id="{78B4E221-63A0-476E-A9BF-FACA6806B123}"/>
            </a:ext>
          </a:extLst>
        </xdr:cNvPr>
        <xdr:cNvSpPr>
          <a:spLocks noChangeShapeType="1"/>
        </xdr:cNvSpPr>
      </xdr:nvSpPr>
      <xdr:spPr bwMode="auto">
        <a:xfrm flipH="1" flipV="1">
          <a:off x="8305800" y="12115800"/>
          <a:ext cx="2543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333375</xdr:colOff>
      <xdr:row>53</xdr:row>
      <xdr:rowOff>9525</xdr:rowOff>
    </xdr:from>
    <xdr:to>
      <xdr:col>19</xdr:col>
      <xdr:colOff>0</xdr:colOff>
      <xdr:row>53</xdr:row>
      <xdr:rowOff>104775</xdr:rowOff>
    </xdr:to>
    <xdr:sp macro="" textlink="">
      <xdr:nvSpPr>
        <xdr:cNvPr id="8857" name="Line 8">
          <a:extLst>
            <a:ext uri="{FF2B5EF4-FFF2-40B4-BE49-F238E27FC236}">
              <a16:creationId xmlns:a16="http://schemas.microsoft.com/office/drawing/2014/main" id="{90ACC3F6-2BE2-4908-8AAE-763C9C438587}"/>
            </a:ext>
          </a:extLst>
        </xdr:cNvPr>
        <xdr:cNvSpPr>
          <a:spLocks noChangeShapeType="1"/>
        </xdr:cNvSpPr>
      </xdr:nvSpPr>
      <xdr:spPr bwMode="auto">
        <a:xfrm flipV="1">
          <a:off x="10839450" y="12020550"/>
          <a:ext cx="3429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666750</xdr:colOff>
      <xdr:row>45</xdr:row>
      <xdr:rowOff>209550</xdr:rowOff>
    </xdr:from>
    <xdr:to>
      <xdr:col>14</xdr:col>
      <xdr:colOff>542925</xdr:colOff>
      <xdr:row>45</xdr:row>
      <xdr:rowOff>209550</xdr:rowOff>
    </xdr:to>
    <xdr:sp macro="" textlink="">
      <xdr:nvSpPr>
        <xdr:cNvPr id="13" name="Line 10">
          <a:extLst>
            <a:ext uri="{FF2B5EF4-FFF2-40B4-BE49-F238E27FC236}">
              <a16:creationId xmlns:a16="http://schemas.microsoft.com/office/drawing/2014/main" id="{5AED2D2E-349B-48A6-B1DD-16AE452B4A67}"/>
            </a:ext>
          </a:extLst>
        </xdr:cNvPr>
        <xdr:cNvSpPr>
          <a:spLocks noChangeShapeType="1"/>
        </xdr:cNvSpPr>
      </xdr:nvSpPr>
      <xdr:spPr bwMode="auto">
        <a:xfrm flipH="1">
          <a:off x="7743825" y="10591800"/>
          <a:ext cx="552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63"/>
  <sheetViews>
    <sheetView showGridLines="0" view="pageBreakPreview" topLeftCell="A37" zoomScale="85" zoomScaleNormal="55" zoomScaleSheetLayoutView="85" workbookViewId="0">
      <selection activeCell="M49" sqref="M49:N50"/>
    </sheetView>
  </sheetViews>
  <sheetFormatPr defaultColWidth="8.875" defaultRowHeight="15.75" x14ac:dyDescent="0.15"/>
  <cols>
    <col min="1" max="1" width="3.25" style="1" customWidth="1"/>
    <col min="2" max="2" width="2.5" style="1" customWidth="1"/>
    <col min="3" max="3" width="3.625" style="1" customWidth="1"/>
    <col min="4" max="8" width="8.875" style="1" customWidth="1"/>
    <col min="9" max="9" width="3.625" style="1" customWidth="1"/>
    <col min="10" max="14" width="8.875" style="1" customWidth="1"/>
    <col min="15" max="15" width="9.5" style="1" customWidth="1"/>
    <col min="16" max="18" width="10.75" style="1" customWidth="1"/>
    <col min="19" max="20" width="8.875" style="1" customWidth="1"/>
    <col min="21" max="21" width="4.625" style="1" customWidth="1"/>
    <col min="22" max="27" width="8.875" style="1" customWidth="1"/>
    <col min="28" max="28" width="4.625" style="1" customWidth="1"/>
    <col min="29" max="29" width="23.75" style="1" bestFit="1" customWidth="1"/>
    <col min="30" max="30" width="19" style="2" bestFit="1" customWidth="1"/>
    <col min="31" max="31" width="17.5" style="1" bestFit="1" customWidth="1"/>
    <col min="32" max="32" width="21" style="1" bestFit="1" customWidth="1"/>
    <col min="33" max="33" width="15" style="1" bestFit="1" customWidth="1"/>
    <col min="34" max="34" width="11.875" style="1" bestFit="1" customWidth="1"/>
    <col min="35" max="16384" width="8.875" style="1"/>
  </cols>
  <sheetData>
    <row r="1" spans="1:32" ht="13.15" customHeight="1" x14ac:dyDescent="0.15">
      <c r="A1" s="12"/>
      <c r="B1" s="14"/>
      <c r="C1" s="196" t="s">
        <v>313</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32" ht="13.15" customHeight="1" x14ac:dyDescent="0.15">
      <c r="A2" s="12"/>
      <c r="B2" s="14"/>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32" ht="13.15" customHeight="1" x14ac:dyDescent="0.15">
      <c r="A3" s="12"/>
      <c r="B3" s="14"/>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32" ht="13.15" customHeight="1" x14ac:dyDescent="0.15">
      <c r="A4" s="12"/>
      <c r="B4" s="14"/>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1:32" ht="15" customHeight="1" x14ac:dyDescent="0.15">
      <c r="A5" s="12"/>
      <c r="B5" s="14"/>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row>
    <row r="6" spans="1:32" ht="15" customHeight="1" x14ac:dyDescent="0.15">
      <c r="A6" s="12"/>
      <c r="B6" s="15"/>
      <c r="C6" s="197" t="s">
        <v>243</v>
      </c>
      <c r="D6" s="197"/>
      <c r="E6" s="197"/>
      <c r="F6" s="197"/>
      <c r="G6" s="197"/>
      <c r="H6" s="197"/>
      <c r="I6" s="197"/>
      <c r="J6" s="197"/>
      <c r="K6" s="197"/>
      <c r="L6" s="197"/>
      <c r="M6" s="197"/>
      <c r="N6" s="197"/>
      <c r="O6" s="11"/>
      <c r="P6" s="11"/>
      <c r="Q6" s="11"/>
      <c r="R6" s="11"/>
      <c r="S6" s="11"/>
      <c r="T6" s="11"/>
      <c r="U6" s="11"/>
      <c r="V6" s="11"/>
      <c r="W6" s="11"/>
      <c r="X6" s="11"/>
      <c r="Y6" s="11"/>
      <c r="Z6" s="11"/>
      <c r="AA6" s="11"/>
      <c r="AB6" s="11"/>
      <c r="AC6" s="198" t="s">
        <v>282</v>
      </c>
      <c r="AD6" s="198"/>
      <c r="AE6" s="198"/>
      <c r="AF6" s="198"/>
    </row>
    <row r="7" spans="1:32" ht="19.5" customHeight="1" x14ac:dyDescent="0.15">
      <c r="A7" s="12"/>
      <c r="B7" s="15"/>
      <c r="C7" s="197"/>
      <c r="D7" s="197"/>
      <c r="E7" s="197"/>
      <c r="F7" s="197"/>
      <c r="G7" s="197"/>
      <c r="H7" s="197"/>
      <c r="I7" s="197"/>
      <c r="J7" s="197"/>
      <c r="K7" s="197"/>
      <c r="L7" s="197"/>
      <c r="M7" s="197"/>
      <c r="N7" s="197"/>
      <c r="O7" s="10"/>
      <c r="P7" s="10"/>
      <c r="Q7" s="10"/>
      <c r="R7" s="10"/>
      <c r="S7" s="10"/>
      <c r="T7" s="10"/>
      <c r="U7" s="10"/>
      <c r="V7" s="10"/>
      <c r="W7" s="10"/>
      <c r="X7" s="10"/>
      <c r="Y7" s="10"/>
      <c r="Z7" s="10"/>
      <c r="AA7" s="10"/>
      <c r="AB7" s="10"/>
      <c r="AC7" s="198"/>
      <c r="AD7" s="198"/>
      <c r="AE7" s="198"/>
      <c r="AF7" s="198"/>
    </row>
    <row r="8" spans="1:32" x14ac:dyDescent="0.15">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98"/>
      <c r="AD8" s="198"/>
      <c r="AE8" s="198"/>
      <c r="AF8" s="198"/>
    </row>
    <row r="9" spans="1:32" x14ac:dyDescent="0.15">
      <c r="A9" s="12"/>
      <c r="B9" s="16"/>
      <c r="C9" s="199" t="s">
        <v>57</v>
      </c>
      <c r="D9" s="200"/>
      <c r="E9" s="200"/>
      <c r="F9" s="200"/>
      <c r="G9" s="200"/>
      <c r="H9" s="200"/>
      <c r="I9" s="200"/>
      <c r="J9" s="200"/>
      <c r="K9" s="200"/>
      <c r="L9" s="200"/>
      <c r="M9" s="200"/>
      <c r="N9" s="200"/>
      <c r="O9" s="15"/>
      <c r="P9" s="201" t="s">
        <v>283</v>
      </c>
      <c r="Q9" s="201"/>
      <c r="R9" s="201"/>
      <c r="S9" s="201"/>
      <c r="T9" s="201"/>
      <c r="U9" s="201"/>
      <c r="V9" s="201"/>
      <c r="W9" s="201"/>
      <c r="X9" s="201"/>
      <c r="Y9" s="201"/>
      <c r="Z9" s="201"/>
      <c r="AA9" s="201"/>
      <c r="AB9" s="15"/>
      <c r="AC9" s="198"/>
      <c r="AD9" s="198"/>
      <c r="AE9" s="198"/>
      <c r="AF9" s="198"/>
    </row>
    <row r="10" spans="1:32" x14ac:dyDescent="0.15">
      <c r="A10" s="12"/>
      <c r="B10" s="16"/>
      <c r="C10" s="200"/>
      <c r="D10" s="200"/>
      <c r="E10" s="200"/>
      <c r="F10" s="200"/>
      <c r="G10" s="200"/>
      <c r="H10" s="200"/>
      <c r="I10" s="200"/>
      <c r="J10" s="200"/>
      <c r="K10" s="200"/>
      <c r="L10" s="200"/>
      <c r="M10" s="200"/>
      <c r="N10" s="200"/>
      <c r="O10" s="15"/>
      <c r="P10" s="201"/>
      <c r="Q10" s="201"/>
      <c r="R10" s="201"/>
      <c r="S10" s="201"/>
      <c r="T10" s="201"/>
      <c r="U10" s="201"/>
      <c r="V10" s="201"/>
      <c r="W10" s="201"/>
      <c r="X10" s="201"/>
      <c r="Y10" s="201"/>
      <c r="Z10" s="201"/>
      <c r="AA10" s="201"/>
      <c r="AB10" s="15"/>
    </row>
    <row r="11" spans="1:32" ht="13.15" customHeight="1" x14ac:dyDescent="0.15">
      <c r="A11" s="12"/>
      <c r="B11" s="15"/>
      <c r="C11" s="202" t="s">
        <v>284</v>
      </c>
      <c r="D11" s="202"/>
      <c r="E11" s="202"/>
      <c r="F11" s="202"/>
      <c r="G11" s="202"/>
      <c r="H11" s="202"/>
      <c r="I11" s="202"/>
      <c r="J11" s="202"/>
      <c r="K11" s="202"/>
      <c r="L11" s="202"/>
      <c r="M11" s="202"/>
      <c r="N11" s="202"/>
      <c r="O11" s="15"/>
      <c r="P11" s="188" t="s">
        <v>291</v>
      </c>
      <c r="Q11" s="188"/>
      <c r="R11" s="188"/>
      <c r="S11" s="188"/>
      <c r="T11" s="203" t="s">
        <v>292</v>
      </c>
      <c r="U11" s="203"/>
      <c r="V11" s="203"/>
      <c r="W11" s="203"/>
      <c r="X11" s="204">
        <f>AD12</f>
        <v>3092</v>
      </c>
      <c r="Y11" s="205" t="s">
        <v>293</v>
      </c>
      <c r="Z11" s="39"/>
      <c r="AA11" s="23"/>
      <c r="AB11" s="15"/>
    </row>
    <row r="12" spans="1:32" ht="15.75" customHeight="1" x14ac:dyDescent="0.15">
      <c r="A12" s="12"/>
      <c r="B12" s="15"/>
      <c r="C12" s="202"/>
      <c r="D12" s="202"/>
      <c r="E12" s="202"/>
      <c r="F12" s="202"/>
      <c r="G12" s="202"/>
      <c r="H12" s="202"/>
      <c r="I12" s="202"/>
      <c r="J12" s="202"/>
      <c r="K12" s="202"/>
      <c r="L12" s="202"/>
      <c r="M12" s="202"/>
      <c r="N12" s="202"/>
      <c r="O12" s="15"/>
      <c r="P12" s="188"/>
      <c r="Q12" s="188"/>
      <c r="R12" s="188"/>
      <c r="S12" s="188"/>
      <c r="T12" s="203"/>
      <c r="U12" s="203"/>
      <c r="V12" s="203"/>
      <c r="W12" s="203"/>
      <c r="X12" s="203"/>
      <c r="Y12" s="205"/>
      <c r="Z12" s="39"/>
      <c r="AA12" s="23"/>
      <c r="AB12" s="15"/>
      <c r="AC12" s="2" t="s">
        <v>28</v>
      </c>
      <c r="AD12" s="8">
        <v>3092</v>
      </c>
      <c r="AE12" s="1" t="s">
        <v>239</v>
      </c>
      <c r="AF12" s="5" t="e">
        <f>BS!#REF!</f>
        <v>#REF!</v>
      </c>
    </row>
    <row r="13" spans="1:32" ht="15.75" customHeight="1" x14ac:dyDescent="0.15">
      <c r="A13" s="12"/>
      <c r="B13" s="15"/>
      <c r="C13" s="202"/>
      <c r="D13" s="202"/>
      <c r="E13" s="202"/>
      <c r="F13" s="202"/>
      <c r="G13" s="202"/>
      <c r="H13" s="202"/>
      <c r="I13" s="202"/>
      <c r="J13" s="202"/>
      <c r="K13" s="202"/>
      <c r="L13" s="202"/>
      <c r="M13" s="202"/>
      <c r="N13" s="202"/>
      <c r="O13" s="15"/>
      <c r="P13" s="23" t="s">
        <v>294</v>
      </c>
      <c r="Q13" s="50" t="str">
        <f>IF(AD13=0,0,TEXT(INT(AD13/10^8),"#億;;")&amp;TEXT(MOD(AD13,10^8)/10^4,"[&gt;=1000]#,##0万円;[&gt;0]#万円;円"))</f>
        <v>472万円</v>
      </c>
      <c r="R13" s="51" t="s">
        <v>296</v>
      </c>
      <c r="S13" s="50" t="str">
        <f>IF(AD14=0,0,TEXT(INT(AD14/10^8),"#億;;")&amp;TEXT(MOD(AD14,10^8)/10^4,"[&gt;=1000]#,##0万円;[&gt;0]#万円;円"))</f>
        <v>172万円</v>
      </c>
      <c r="T13" s="23"/>
      <c r="U13" s="23"/>
      <c r="V13" s="23"/>
      <c r="W13" s="23"/>
      <c r="X13" s="23"/>
      <c r="Y13" s="23"/>
      <c r="Z13" s="23"/>
      <c r="AA13" s="23"/>
      <c r="AB13" s="15"/>
      <c r="AC13" s="1" t="s">
        <v>29</v>
      </c>
      <c r="AD13" s="2">
        <f>AD25/AD12</f>
        <v>4720835.3357050456</v>
      </c>
      <c r="AE13" s="3" t="s">
        <v>240</v>
      </c>
      <c r="AF13" s="2" t="e">
        <f>BS!#REF!</f>
        <v>#REF!</v>
      </c>
    </row>
    <row r="14" spans="1:32" ht="15.75" customHeight="1" x14ac:dyDescent="0.15">
      <c r="A14" s="12"/>
      <c r="B14" s="15"/>
      <c r="C14" s="202"/>
      <c r="D14" s="202"/>
      <c r="E14" s="202"/>
      <c r="F14" s="202"/>
      <c r="G14" s="202"/>
      <c r="H14" s="202"/>
      <c r="I14" s="202"/>
      <c r="J14" s="202"/>
      <c r="K14" s="202"/>
      <c r="L14" s="202"/>
      <c r="M14" s="202"/>
      <c r="N14" s="202"/>
      <c r="O14" s="15"/>
      <c r="P14" s="188" t="s">
        <v>312</v>
      </c>
      <c r="Q14" s="188"/>
      <c r="R14" s="188"/>
      <c r="S14" s="188"/>
      <c r="T14" s="188"/>
      <c r="U14" s="188"/>
      <c r="V14" s="189">
        <f>AD15</f>
        <v>0.63462132856692366</v>
      </c>
      <c r="W14" s="189"/>
      <c r="X14" s="23"/>
      <c r="Y14" s="23"/>
      <c r="Z14" s="23"/>
      <c r="AA14" s="23"/>
      <c r="AB14" s="15"/>
      <c r="AC14" s="1" t="s">
        <v>30</v>
      </c>
      <c r="AD14" s="2">
        <f>AD31/AD12</f>
        <v>1724892.5430142302</v>
      </c>
      <c r="AE14" s="1" t="s">
        <v>241</v>
      </c>
      <c r="AF14" s="2" t="e">
        <f>BS!#REF!</f>
        <v>#REF!</v>
      </c>
    </row>
    <row r="15" spans="1:32" ht="15.75" customHeight="1" x14ac:dyDescent="0.15">
      <c r="A15" s="12"/>
      <c r="B15" s="15"/>
      <c r="D15" s="4"/>
      <c r="O15" s="15"/>
      <c r="P15" s="188"/>
      <c r="Q15" s="188"/>
      <c r="R15" s="188"/>
      <c r="S15" s="188"/>
      <c r="T15" s="188"/>
      <c r="U15" s="188"/>
      <c r="V15" s="189"/>
      <c r="W15" s="189"/>
      <c r="X15" s="23"/>
      <c r="Y15" s="23"/>
      <c r="Z15" s="23"/>
      <c r="AA15" s="23"/>
      <c r="AB15" s="15"/>
      <c r="AC15" s="1" t="s">
        <v>31</v>
      </c>
      <c r="AD15" s="5">
        <f>AD32/AD33</f>
        <v>0.63462132856692366</v>
      </c>
    </row>
    <row r="16" spans="1:32" ht="15.75" customHeight="1" x14ac:dyDescent="0.15">
      <c r="A16" s="12"/>
      <c r="B16" s="15"/>
      <c r="O16" s="15"/>
      <c r="P16" s="1" t="s">
        <v>297</v>
      </c>
      <c r="W16" s="23"/>
      <c r="X16" s="23"/>
      <c r="Y16" s="23"/>
      <c r="Z16" s="23"/>
      <c r="AA16" s="23"/>
      <c r="AB16" s="15"/>
      <c r="AC16" s="1" t="s">
        <v>32</v>
      </c>
      <c r="AD16" s="5">
        <f>AD31/AD32</f>
        <v>0.57574281699318197</v>
      </c>
    </row>
    <row r="17" spans="1:43" ht="19.5" customHeight="1" x14ac:dyDescent="0.15">
      <c r="A17" s="12"/>
      <c r="B17" s="15"/>
      <c r="C17" s="163" t="s">
        <v>0</v>
      </c>
      <c r="D17" s="164"/>
      <c r="E17" s="164"/>
      <c r="F17" s="164"/>
      <c r="G17" s="164"/>
      <c r="H17" s="165"/>
      <c r="I17" s="163" t="s">
        <v>3</v>
      </c>
      <c r="J17" s="164"/>
      <c r="K17" s="164"/>
      <c r="L17" s="164"/>
      <c r="M17" s="164"/>
      <c r="N17" s="165"/>
      <c r="O17" s="15"/>
      <c r="P17" s="188" t="s">
        <v>298</v>
      </c>
      <c r="Q17" s="188"/>
      <c r="R17" s="188"/>
      <c r="S17" s="188"/>
      <c r="T17" s="188"/>
      <c r="U17" s="188"/>
      <c r="V17" s="189" t="e">
        <f>AF12</f>
        <v>#REF!</v>
      </c>
      <c r="W17" s="189"/>
      <c r="X17" s="23"/>
      <c r="Y17" s="23"/>
      <c r="Z17" s="23"/>
      <c r="AA17" s="23"/>
      <c r="AB17" s="15"/>
      <c r="AC17" s="1" t="s">
        <v>21</v>
      </c>
      <c r="AD17" s="2" t="s">
        <v>47</v>
      </c>
    </row>
    <row r="18" spans="1:43" ht="19.5" customHeight="1" x14ac:dyDescent="0.15">
      <c r="A18" s="12"/>
      <c r="B18" s="15"/>
      <c r="C18" s="166"/>
      <c r="D18" s="167"/>
      <c r="E18" s="167"/>
      <c r="F18" s="167"/>
      <c r="G18" s="167"/>
      <c r="H18" s="168"/>
      <c r="I18" s="166"/>
      <c r="J18" s="167"/>
      <c r="K18" s="167"/>
      <c r="L18" s="167"/>
      <c r="M18" s="167"/>
      <c r="N18" s="168"/>
      <c r="O18" s="15"/>
      <c r="P18" s="188"/>
      <c r="Q18" s="188"/>
      <c r="R18" s="188"/>
      <c r="S18" s="188"/>
      <c r="T18" s="188"/>
      <c r="U18" s="188"/>
      <c r="V18" s="189"/>
      <c r="W18" s="189"/>
      <c r="X18" s="23"/>
      <c r="Y18" s="23"/>
      <c r="Z18" s="23"/>
      <c r="AA18" s="23"/>
      <c r="AB18" s="15"/>
    </row>
    <row r="19" spans="1:43" ht="20.100000000000001" customHeight="1" x14ac:dyDescent="0.15">
      <c r="A19" s="12"/>
      <c r="B19" s="15"/>
      <c r="C19" s="190" t="s">
        <v>54</v>
      </c>
      <c r="D19" s="107" t="s">
        <v>33</v>
      </c>
      <c r="E19" s="107"/>
      <c r="F19" s="107"/>
      <c r="G19" s="127" t="str">
        <f>IF(AD19=0,0,TEXT(INT(AD19/10^8),"#億;;")&amp;TEXT(MOD(AD19,10^8)/10^4,"[&gt;=1000]#,##0万円;[&gt;0]#万円;円"))</f>
        <v>57億3,623万円</v>
      </c>
      <c r="H19" s="127"/>
      <c r="I19" s="161" t="s">
        <v>4</v>
      </c>
      <c r="J19" s="151" t="s">
        <v>64</v>
      </c>
      <c r="K19" s="151"/>
      <c r="L19" s="151"/>
      <c r="M19" s="127" t="str">
        <f>IF(AD26=0,0,TEXT(INT(AD26/10^8),"#億;;")&amp;TEXT(MOD(AD26,10^8)/10^4,"[&gt;=1000]#,##0万円;[&gt;0]#万円;円"))</f>
        <v>35億5,813万円</v>
      </c>
      <c r="N19" s="127"/>
      <c r="O19" s="15"/>
      <c r="P19" s="1" t="s">
        <v>299</v>
      </c>
      <c r="W19" s="23"/>
      <c r="X19" s="23"/>
      <c r="Y19" s="23"/>
      <c r="Z19" s="23"/>
      <c r="AA19" s="23"/>
      <c r="AB19" s="15"/>
      <c r="AC19" s="1" t="s">
        <v>1</v>
      </c>
      <c r="AD19" s="8">
        <f>BS!B6</f>
        <v>5736226774</v>
      </c>
      <c r="AE19" s="3"/>
      <c r="AF19" s="40"/>
      <c r="AG19" s="40"/>
      <c r="AH19" s="40"/>
      <c r="AI19" s="40"/>
      <c r="AJ19" s="40"/>
      <c r="AK19" s="40"/>
      <c r="AL19" s="40"/>
      <c r="AM19" s="40"/>
      <c r="AN19" s="40"/>
      <c r="AO19" s="40"/>
      <c r="AP19" s="40"/>
      <c r="AQ19" s="40"/>
    </row>
    <row r="20" spans="1:43" ht="20.100000000000001" customHeight="1" x14ac:dyDescent="0.15">
      <c r="A20" s="12"/>
      <c r="B20" s="15"/>
      <c r="C20" s="191"/>
      <c r="D20" s="193" t="s">
        <v>285</v>
      </c>
      <c r="E20" s="193"/>
      <c r="F20" s="193"/>
      <c r="G20" s="127"/>
      <c r="H20" s="127"/>
      <c r="I20" s="161"/>
      <c r="J20" s="151"/>
      <c r="K20" s="151"/>
      <c r="L20" s="151"/>
      <c r="M20" s="127"/>
      <c r="N20" s="127"/>
      <c r="O20" s="15"/>
      <c r="P20" s="183" t="s">
        <v>300</v>
      </c>
      <c r="Q20" s="183"/>
      <c r="R20" s="183"/>
      <c r="S20" s="183"/>
      <c r="T20" s="185" t="e">
        <f>IF(AF13=0,0,TEXT(INT(AF13/10^8),"#億;;")&amp;TEXT(MOD(AF13,10^8)/10^4,"[&gt;=1000]#,##0万円;[&gt;0]#万円;円"))</f>
        <v>#REF!</v>
      </c>
      <c r="U20" s="185"/>
      <c r="V20" s="185"/>
      <c r="W20" s="186" t="s">
        <v>301</v>
      </c>
      <c r="X20" s="186"/>
      <c r="Y20" s="187" t="e">
        <f>IF(AF14=0,0,TEXT(INT(AF14/10^8),"#億;;")&amp;TEXT(MOD(AF14,10^8)/10^4,"[&gt;=1000]#,##0万円;[&gt;0]#万円;円"))</f>
        <v>#REF!</v>
      </c>
      <c r="Z20" s="187"/>
      <c r="AA20" s="40"/>
      <c r="AB20" s="15"/>
      <c r="AC20" s="1" t="s">
        <v>74</v>
      </c>
      <c r="AD20" s="8">
        <f>BS!B22</f>
        <v>5042962438</v>
      </c>
      <c r="AF20" s="40"/>
      <c r="AG20" s="40"/>
      <c r="AH20" s="40"/>
      <c r="AI20" s="40"/>
      <c r="AJ20" s="40"/>
      <c r="AK20" s="40"/>
      <c r="AL20" s="40"/>
      <c r="AM20" s="40"/>
      <c r="AN20" s="40"/>
      <c r="AO20" s="40"/>
      <c r="AP20" s="40"/>
      <c r="AQ20" s="40"/>
    </row>
    <row r="21" spans="1:43" ht="19.5" customHeight="1" x14ac:dyDescent="0.15">
      <c r="A21" s="12"/>
      <c r="B21" s="15"/>
      <c r="C21" s="191"/>
      <c r="D21" s="194"/>
      <c r="E21" s="194"/>
      <c r="F21" s="194"/>
      <c r="G21" s="127"/>
      <c r="H21" s="127"/>
      <c r="I21" s="161"/>
      <c r="J21" s="151" t="s">
        <v>34</v>
      </c>
      <c r="K21" s="151"/>
      <c r="L21" s="151"/>
      <c r="M21" s="127" t="str">
        <f>IF(AD27=0,0,TEXT(INT(AD27/10^8),"#億;;")&amp;TEXT(MOD(AD27,10^8)/10^4,"[&gt;=1000]#,##0万円;[&gt;0]#万円;円"))</f>
        <v>11億7,202万円</v>
      </c>
      <c r="N21" s="127"/>
      <c r="O21" s="15"/>
      <c r="P21" s="188" t="s">
        <v>311</v>
      </c>
      <c r="Q21" s="188"/>
      <c r="R21" s="188"/>
      <c r="S21" s="188"/>
      <c r="T21" s="188"/>
      <c r="U21" s="188"/>
      <c r="V21" s="189">
        <f>AD16</f>
        <v>0.57574281699318197</v>
      </c>
      <c r="W21" s="189"/>
      <c r="X21" s="40"/>
      <c r="Y21" s="40"/>
      <c r="Z21" s="40"/>
      <c r="AA21" s="40"/>
      <c r="AB21" s="15"/>
      <c r="AC21" s="1" t="s">
        <v>237</v>
      </c>
      <c r="AD21" s="8">
        <f>SUM(BS!B31:B32)+BS!B33</f>
        <v>99380236</v>
      </c>
      <c r="AF21" s="40"/>
      <c r="AG21" s="40"/>
      <c r="AH21" s="40"/>
      <c r="AI21" s="40"/>
      <c r="AJ21" s="40"/>
      <c r="AK21" s="40"/>
      <c r="AL21" s="40"/>
      <c r="AM21" s="40"/>
      <c r="AN21" s="40"/>
      <c r="AO21" s="40"/>
      <c r="AP21" s="40"/>
      <c r="AQ21" s="40"/>
    </row>
    <row r="22" spans="1:43" ht="20.100000000000001" customHeight="1" x14ac:dyDescent="0.15">
      <c r="A22" s="12"/>
      <c r="B22" s="15"/>
      <c r="C22" s="191"/>
      <c r="D22" s="194"/>
      <c r="E22" s="194"/>
      <c r="F22" s="194"/>
      <c r="G22" s="127"/>
      <c r="H22" s="127"/>
      <c r="I22" s="161"/>
      <c r="J22" s="151"/>
      <c r="K22" s="151"/>
      <c r="L22" s="151"/>
      <c r="M22" s="127"/>
      <c r="N22" s="127"/>
      <c r="O22" s="15"/>
      <c r="P22" s="188"/>
      <c r="Q22" s="188"/>
      <c r="R22" s="188"/>
      <c r="S22" s="188"/>
      <c r="T22" s="188"/>
      <c r="U22" s="188"/>
      <c r="V22" s="189"/>
      <c r="W22" s="189"/>
      <c r="X22" s="40"/>
      <c r="Y22" s="40"/>
      <c r="Z22" s="40"/>
      <c r="AA22" s="40"/>
      <c r="AB22" s="15"/>
      <c r="AC22" s="1" t="s">
        <v>238</v>
      </c>
      <c r="AD22" s="8">
        <f>BS!B36</f>
        <v>1784855206</v>
      </c>
      <c r="AF22" s="40"/>
      <c r="AG22" s="40"/>
      <c r="AH22" s="40"/>
      <c r="AI22" s="40"/>
      <c r="AJ22" s="40"/>
      <c r="AK22" s="40"/>
      <c r="AL22" s="40"/>
      <c r="AM22" s="40"/>
      <c r="AN22" s="40"/>
      <c r="AO22" s="40"/>
      <c r="AP22" s="40"/>
      <c r="AQ22" s="40"/>
    </row>
    <row r="23" spans="1:43" ht="20.100000000000001" customHeight="1" x14ac:dyDescent="0.15">
      <c r="A23" s="12"/>
      <c r="B23" s="15"/>
      <c r="C23" s="191"/>
      <c r="D23" s="107" t="s">
        <v>61</v>
      </c>
      <c r="E23" s="107"/>
      <c r="F23" s="107"/>
      <c r="G23" s="127" t="str">
        <f>IF(AD20=0,0,TEXT(INT(AD20/10^8),"#億;;")&amp;TEXT(MOD(AD20,10^8)/10^4,"[&gt;=1000]#,##0万円;[&gt;0]#万円;円"))</f>
        <v>50億4,296万円</v>
      </c>
      <c r="H23" s="127"/>
      <c r="I23" s="161"/>
      <c r="J23" s="151" t="s">
        <v>35</v>
      </c>
      <c r="K23" s="151"/>
      <c r="L23" s="151"/>
      <c r="M23" s="127" t="str">
        <f>IF(AD28=0,0,TEXT(INT(AD28/10^8),"#億;;")&amp;TEXT(MOD(AD28,10^8)/10^4,"[&gt;=1000]#,##0万円;[&gt;0]#万円;円"))</f>
        <v>8,212万円</v>
      </c>
      <c r="N23" s="127"/>
      <c r="O23" s="15"/>
      <c r="P23" s="52" t="s">
        <v>302</v>
      </c>
      <c r="Q23" s="40"/>
      <c r="R23" s="40"/>
      <c r="S23" s="40"/>
      <c r="T23" s="40"/>
      <c r="U23" s="40"/>
      <c r="V23" s="40"/>
      <c r="W23" s="40"/>
      <c r="X23" s="40"/>
      <c r="Y23" s="40"/>
      <c r="Z23" s="40"/>
      <c r="AA23" s="40"/>
      <c r="AB23" s="15"/>
      <c r="AC23" s="1" t="s">
        <v>40</v>
      </c>
      <c r="AD23" s="8">
        <f>BS!B50</f>
        <v>316637477</v>
      </c>
      <c r="AF23" s="40"/>
      <c r="AG23" s="40"/>
      <c r="AH23" s="40"/>
      <c r="AI23" s="40"/>
      <c r="AJ23" s="40"/>
      <c r="AK23" s="40"/>
      <c r="AL23" s="40"/>
      <c r="AM23" s="40"/>
      <c r="AN23" s="40"/>
      <c r="AO23" s="40"/>
      <c r="AP23" s="40"/>
      <c r="AQ23" s="40"/>
    </row>
    <row r="24" spans="1:43" ht="20.100000000000001" customHeight="1" x14ac:dyDescent="0.15">
      <c r="A24" s="12"/>
      <c r="B24" s="15"/>
      <c r="C24" s="191"/>
      <c r="D24" s="80" t="s">
        <v>62</v>
      </c>
      <c r="E24" s="80"/>
      <c r="F24" s="80"/>
      <c r="G24" s="127"/>
      <c r="H24" s="127"/>
      <c r="I24" s="161"/>
      <c r="J24" s="151"/>
      <c r="K24" s="151"/>
      <c r="L24" s="151"/>
      <c r="M24" s="127"/>
      <c r="N24" s="127"/>
      <c r="O24" s="15"/>
      <c r="P24" s="15"/>
      <c r="Q24" s="15"/>
      <c r="R24" s="15"/>
      <c r="S24" s="15"/>
      <c r="T24" s="15"/>
      <c r="U24" s="15"/>
      <c r="V24" s="15"/>
      <c r="W24" s="15"/>
      <c r="X24" s="15"/>
      <c r="Y24" s="15"/>
      <c r="Z24" s="15"/>
      <c r="AA24" s="15"/>
      <c r="AB24" s="15"/>
      <c r="AC24" s="1" t="s">
        <v>41</v>
      </c>
      <c r="AD24" s="8">
        <f>BS!B49-BS!B50</f>
        <v>1616760727</v>
      </c>
      <c r="AE24" s="36"/>
      <c r="AF24" s="40"/>
      <c r="AG24" s="40"/>
      <c r="AH24" s="40"/>
      <c r="AI24" s="40"/>
      <c r="AJ24" s="40"/>
      <c r="AK24" s="40"/>
      <c r="AL24" s="40"/>
      <c r="AM24" s="40"/>
      <c r="AN24" s="40"/>
      <c r="AO24" s="40"/>
      <c r="AP24" s="40"/>
      <c r="AQ24" s="40"/>
    </row>
    <row r="25" spans="1:43" ht="20.100000000000001" customHeight="1" x14ac:dyDescent="0.15">
      <c r="A25" s="12"/>
      <c r="B25" s="15"/>
      <c r="C25" s="191"/>
      <c r="D25" s="151"/>
      <c r="E25" s="151"/>
      <c r="F25" s="151"/>
      <c r="G25" s="127"/>
      <c r="H25" s="127"/>
      <c r="I25" s="161" t="s">
        <v>6</v>
      </c>
      <c r="J25" s="179" t="s">
        <v>247</v>
      </c>
      <c r="K25" s="180"/>
      <c r="L25" s="181"/>
      <c r="M25" s="99" t="str">
        <f>IF(AD29=0,0,TEXT(INT(AD29/10^8),"#億;;")&amp;TEXT(MOD(AD29,10^8)/10^4,"[&gt;=1000]#,##0万円;[&gt;0]#万円;円"))</f>
        <v>9,884万円</v>
      </c>
      <c r="N25" s="100"/>
      <c r="O25" s="15"/>
      <c r="P25" s="195" t="s">
        <v>286</v>
      </c>
      <c r="Q25" s="195"/>
      <c r="R25" s="195"/>
      <c r="S25" s="195"/>
      <c r="T25" s="195"/>
      <c r="U25" s="195"/>
      <c r="V25" s="195"/>
      <c r="W25" s="195"/>
      <c r="X25" s="195"/>
      <c r="Y25" s="195"/>
      <c r="Z25" s="195"/>
      <c r="AA25" s="195"/>
      <c r="AB25" s="15"/>
      <c r="AC25" s="1" t="s">
        <v>2</v>
      </c>
      <c r="AD25" s="8">
        <f>SUM(AD19:AD24)</f>
        <v>14596822858</v>
      </c>
      <c r="AE25" s="6"/>
      <c r="AF25" s="40"/>
      <c r="AG25" s="40"/>
      <c r="AH25" s="40"/>
      <c r="AI25" s="40"/>
      <c r="AJ25" s="40"/>
      <c r="AK25" s="40"/>
      <c r="AL25" s="40"/>
      <c r="AM25" s="40"/>
      <c r="AN25" s="40"/>
      <c r="AO25" s="40"/>
      <c r="AP25" s="40"/>
      <c r="AQ25" s="40"/>
    </row>
    <row r="26" spans="1:43" ht="20.100000000000001" customHeight="1" x14ac:dyDescent="0.15">
      <c r="A26" s="12"/>
      <c r="B26" s="15"/>
      <c r="C26" s="191"/>
      <c r="D26" s="151" t="s">
        <v>237</v>
      </c>
      <c r="E26" s="151"/>
      <c r="F26" s="151"/>
      <c r="G26" s="127" t="str">
        <f>IF(AD21=0,0,TEXT(INT(AD21/10^8),"#億;;")&amp;TEXT(MOD(AD21,10^8)/10^4,"[&gt;=1000]#,##0万円;[&gt;0]#万円;円"))</f>
        <v>9,938万円</v>
      </c>
      <c r="H26" s="127"/>
      <c r="I26" s="162"/>
      <c r="J26" s="182"/>
      <c r="K26" s="183"/>
      <c r="L26" s="184"/>
      <c r="M26" s="109"/>
      <c r="N26" s="110"/>
      <c r="O26" s="15"/>
      <c r="P26" s="177" t="s">
        <v>303</v>
      </c>
      <c r="Q26" s="177"/>
      <c r="R26" s="178" t="str">
        <f>G46</f>
        <v>6億2,106万円</v>
      </c>
      <c r="S26" s="178"/>
      <c r="T26" s="178"/>
      <c r="U26" s="54" t="s">
        <v>306</v>
      </c>
      <c r="V26" s="53"/>
      <c r="W26" s="53"/>
      <c r="X26" s="53"/>
      <c r="Y26" s="53"/>
      <c r="Z26" s="38"/>
      <c r="AA26" s="38"/>
      <c r="AB26" s="15"/>
      <c r="AC26" s="1" t="s">
        <v>66</v>
      </c>
      <c r="AD26" s="8">
        <f>BS!B65</f>
        <v>3558125270</v>
      </c>
      <c r="AE26" s="2"/>
      <c r="AF26" s="37"/>
      <c r="AG26" s="38"/>
      <c r="AH26" s="38"/>
      <c r="AI26" s="38"/>
      <c r="AJ26" s="38"/>
      <c r="AK26" s="38"/>
      <c r="AL26" s="38"/>
      <c r="AM26" s="38"/>
      <c r="AN26" s="38"/>
      <c r="AO26" s="38"/>
      <c r="AP26" s="38"/>
      <c r="AQ26" s="38"/>
    </row>
    <row r="27" spans="1:43" ht="20.100000000000001" customHeight="1" x14ac:dyDescent="0.15">
      <c r="A27" s="12"/>
      <c r="B27" s="15"/>
      <c r="C27" s="191"/>
      <c r="D27" s="151"/>
      <c r="E27" s="151"/>
      <c r="F27" s="151"/>
      <c r="G27" s="127"/>
      <c r="H27" s="127"/>
      <c r="I27" s="162"/>
      <c r="J27" s="179" t="s">
        <v>65</v>
      </c>
      <c r="K27" s="180"/>
      <c r="L27" s="181"/>
      <c r="M27" s="99" t="str">
        <f>IF(AD30=0,0,TEXT(INT(AD30/10^8),"#億;;")&amp;TEXT(MOD(AD30,10^8)/10^4,"[&gt;=1000]#,##0万円;[&gt;0]#万円;円"))</f>
        <v>4億2,227万円</v>
      </c>
      <c r="N27" s="100"/>
      <c r="O27" s="15"/>
      <c r="P27" s="177" t="s">
        <v>304</v>
      </c>
      <c r="Q27" s="177"/>
      <c r="R27" s="178" t="str">
        <f>G49</f>
        <v>△4億2,683万円</v>
      </c>
      <c r="S27" s="178"/>
      <c r="T27" s="178"/>
      <c r="U27" s="53" t="s">
        <v>307</v>
      </c>
      <c r="V27" s="53"/>
      <c r="W27" s="53"/>
      <c r="X27" s="53"/>
      <c r="Y27" s="53"/>
      <c r="Z27" s="38"/>
      <c r="AA27" s="38"/>
      <c r="AB27" s="15"/>
      <c r="AC27" s="1" t="s">
        <v>5</v>
      </c>
      <c r="AD27" s="8">
        <f>BS!B67</f>
        <v>1172015000</v>
      </c>
      <c r="AF27" s="38"/>
      <c r="AG27" s="38"/>
      <c r="AH27" s="38"/>
      <c r="AI27" s="38"/>
      <c r="AJ27" s="38"/>
      <c r="AK27" s="38"/>
      <c r="AL27" s="38"/>
      <c r="AM27" s="38"/>
      <c r="AN27" s="38"/>
      <c r="AO27" s="38"/>
      <c r="AP27" s="38"/>
      <c r="AQ27" s="38"/>
    </row>
    <row r="28" spans="1:43" ht="20.100000000000001" customHeight="1" x14ac:dyDescent="0.15">
      <c r="A28" s="12"/>
      <c r="B28" s="15"/>
      <c r="C28" s="191"/>
      <c r="D28" s="151" t="s">
        <v>245</v>
      </c>
      <c r="E28" s="151"/>
      <c r="F28" s="151"/>
      <c r="G28" s="127" t="str">
        <f>IF(AD22=0,0,TEXT(INT(AD22/10^8),"#億;;")&amp;TEXT(MOD(AD22,10^8)/10^4,"[&gt;=1000]#,##0万円;[&gt;0]#万円;円"))</f>
        <v>17億8,486万円</v>
      </c>
      <c r="H28" s="127"/>
      <c r="I28" s="162"/>
      <c r="J28" s="182"/>
      <c r="K28" s="183"/>
      <c r="L28" s="184"/>
      <c r="M28" s="109"/>
      <c r="N28" s="110"/>
      <c r="O28" s="15"/>
      <c r="P28" s="177" t="s">
        <v>305</v>
      </c>
      <c r="Q28" s="177"/>
      <c r="R28" s="178" t="str">
        <f>G52</f>
        <v>△2億6,116万円</v>
      </c>
      <c r="S28" s="178"/>
      <c r="T28" s="178"/>
      <c r="U28" s="53" t="s">
        <v>308</v>
      </c>
      <c r="V28" s="53"/>
      <c r="W28" s="53"/>
      <c r="X28" s="53"/>
      <c r="Y28" s="53"/>
      <c r="Z28" s="38"/>
      <c r="AA28" s="38"/>
      <c r="AB28" s="15"/>
      <c r="AC28" s="1" t="s">
        <v>27</v>
      </c>
      <c r="AD28" s="8">
        <f>BS!B64-BS!B65-BS!B67</f>
        <v>82117000</v>
      </c>
      <c r="AF28" s="38"/>
      <c r="AG28" s="38"/>
      <c r="AH28" s="38"/>
      <c r="AI28" s="38"/>
      <c r="AJ28" s="38"/>
      <c r="AK28" s="38"/>
      <c r="AL28" s="38"/>
      <c r="AM28" s="38"/>
      <c r="AN28" s="38"/>
      <c r="AO28" s="38"/>
      <c r="AP28" s="38"/>
      <c r="AQ28" s="38"/>
    </row>
    <row r="29" spans="1:43" ht="20.100000000000001" customHeight="1" x14ac:dyDescent="0.15">
      <c r="A29" s="12"/>
      <c r="B29" s="15"/>
      <c r="C29" s="192"/>
      <c r="D29" s="151"/>
      <c r="E29" s="151"/>
      <c r="F29" s="151"/>
      <c r="G29" s="127"/>
      <c r="H29" s="127"/>
      <c r="I29" s="151" t="s">
        <v>7</v>
      </c>
      <c r="J29" s="151"/>
      <c r="K29" s="151"/>
      <c r="L29" s="151"/>
      <c r="M29" s="127" t="str">
        <f>IF(AD31=0,0,TEXT(INT(AD31/10^8),"#億;;")&amp;TEXT(MOD(AD31,10^8)/10^4,"[&gt;=1000]#,##0万円;[&gt;0]#万円;円"))</f>
        <v>53億3,337万円</v>
      </c>
      <c r="N29" s="127"/>
      <c r="O29" s="15"/>
      <c r="P29" s="159" t="s">
        <v>309</v>
      </c>
      <c r="Q29" s="159"/>
      <c r="R29" s="159"/>
      <c r="S29" s="159"/>
      <c r="T29" s="159"/>
      <c r="U29" s="159"/>
      <c r="V29" s="160" t="str">
        <f>G45</f>
        <v>△3,330万円</v>
      </c>
      <c r="W29" s="160"/>
      <c r="X29" s="160"/>
      <c r="Y29" s="53"/>
      <c r="Z29" s="38"/>
      <c r="AA29" s="38"/>
      <c r="AB29" s="15"/>
      <c r="AC29" s="1" t="s">
        <v>67</v>
      </c>
      <c r="AD29" s="8">
        <f>BS!B76</f>
        <v>98843397</v>
      </c>
      <c r="AF29" s="38"/>
      <c r="AG29" s="38"/>
      <c r="AH29" s="38"/>
      <c r="AI29" s="38"/>
      <c r="AJ29" s="38"/>
      <c r="AK29" s="38"/>
      <c r="AL29" s="38"/>
      <c r="AM29" s="38"/>
      <c r="AN29" s="38"/>
      <c r="AO29" s="38"/>
      <c r="AP29" s="38"/>
      <c r="AQ29" s="38"/>
    </row>
    <row r="30" spans="1:43" ht="20.100000000000001" customHeight="1" x14ac:dyDescent="0.15">
      <c r="A30" s="12"/>
      <c r="B30" s="15"/>
      <c r="C30" s="161" t="s">
        <v>244</v>
      </c>
      <c r="D30" s="151" t="s">
        <v>246</v>
      </c>
      <c r="E30" s="151"/>
      <c r="F30" s="151"/>
      <c r="G30" s="78" t="str">
        <f>IF(AD23=0,0,TEXT(INT(AD23/10^8),"#億;;")&amp;TEXT(MOD(AD23,10^8)/10^4,"[&gt;=1000]#,##0万円;[&gt;0]#万円;円"))</f>
        <v>3億1,664万円</v>
      </c>
      <c r="H30" s="78"/>
      <c r="I30" s="163" t="s">
        <v>8</v>
      </c>
      <c r="J30" s="164"/>
      <c r="K30" s="164"/>
      <c r="L30" s="164"/>
      <c r="M30" s="164"/>
      <c r="N30" s="165"/>
      <c r="O30" s="15"/>
      <c r="P30" s="169" t="s">
        <v>310</v>
      </c>
      <c r="Q30" s="169"/>
      <c r="R30" s="169"/>
      <c r="S30" s="169"/>
      <c r="T30" s="169" t="str">
        <f>G56</f>
        <v>3,775万円</v>
      </c>
      <c r="U30" s="169"/>
      <c r="V30" s="169"/>
      <c r="W30" s="53"/>
      <c r="X30" s="53"/>
      <c r="Y30" s="53"/>
      <c r="Z30" s="38"/>
      <c r="AA30" s="38"/>
      <c r="AB30" s="15"/>
      <c r="AC30" s="1" t="s">
        <v>68</v>
      </c>
      <c r="AD30" s="8">
        <f>BS!B70-BS!B76</f>
        <v>422267076</v>
      </c>
      <c r="AF30" s="38"/>
      <c r="AG30" s="38"/>
      <c r="AH30" s="38"/>
      <c r="AI30" s="38"/>
      <c r="AJ30" s="38"/>
      <c r="AK30" s="38"/>
      <c r="AL30" s="38"/>
      <c r="AM30" s="38"/>
      <c r="AN30" s="38"/>
      <c r="AO30" s="38"/>
      <c r="AP30" s="38"/>
      <c r="AQ30" s="38"/>
    </row>
    <row r="31" spans="1:43" ht="20.100000000000001" customHeight="1" x14ac:dyDescent="0.15">
      <c r="A31" s="12"/>
      <c r="B31" s="15"/>
      <c r="C31" s="161"/>
      <c r="D31" s="151"/>
      <c r="E31" s="151"/>
      <c r="F31" s="151"/>
      <c r="G31" s="78"/>
      <c r="H31" s="78"/>
      <c r="I31" s="166"/>
      <c r="J31" s="167"/>
      <c r="K31" s="167"/>
      <c r="L31" s="167"/>
      <c r="M31" s="167"/>
      <c r="N31" s="168"/>
      <c r="O31" s="15"/>
      <c r="P31" s="169"/>
      <c r="Q31" s="169"/>
      <c r="R31" s="169"/>
      <c r="S31" s="169"/>
      <c r="T31" s="169"/>
      <c r="U31" s="169"/>
      <c r="V31" s="169"/>
      <c r="W31" s="38"/>
      <c r="X31" s="38"/>
      <c r="Y31" s="38"/>
      <c r="Z31" s="38"/>
      <c r="AA31" s="38"/>
      <c r="AB31" s="15"/>
      <c r="AC31" s="1" t="s">
        <v>7</v>
      </c>
      <c r="AD31" s="8">
        <f>SUM(AD26:AD30)</f>
        <v>5333367743</v>
      </c>
      <c r="AF31" s="38"/>
      <c r="AG31" s="38"/>
      <c r="AH31" s="38"/>
      <c r="AI31" s="38"/>
      <c r="AJ31" s="38"/>
      <c r="AK31" s="38"/>
      <c r="AL31" s="38"/>
      <c r="AM31" s="38"/>
      <c r="AN31" s="38"/>
      <c r="AO31" s="38"/>
      <c r="AP31" s="38"/>
      <c r="AQ31" s="38"/>
    </row>
    <row r="32" spans="1:43" ht="20.100000000000001" customHeight="1" x14ac:dyDescent="0.15">
      <c r="A32" s="12"/>
      <c r="B32" s="15"/>
      <c r="C32" s="162"/>
      <c r="D32" s="151" t="s">
        <v>63</v>
      </c>
      <c r="E32" s="151"/>
      <c r="F32" s="151"/>
      <c r="G32" s="127" t="str">
        <f>IF(AD24=0,0,TEXT(INT(AD24/10^8),"#億;;")&amp;TEXT(MOD(AD24,10^8)/10^4,"[&gt;=1000]#,##0万円;[&gt;0]#万円;円"))</f>
        <v>16億1,676万円</v>
      </c>
      <c r="H32" s="127"/>
      <c r="I32" s="151" t="s">
        <v>9</v>
      </c>
      <c r="J32" s="151"/>
      <c r="K32" s="151"/>
      <c r="L32" s="151"/>
      <c r="M32" s="79" t="str">
        <f>IF(AD32=0,0,TEXT(INT(AD32/10^8),"#億;;")&amp;TEXT(MOD(AD32,10^8)/10^4,"[&gt;=1000]#,##0万円;[&gt;0]#万円;円"))</f>
        <v>92億6,346万円</v>
      </c>
      <c r="N32" s="79"/>
      <c r="O32" s="15"/>
      <c r="P32" s="15"/>
      <c r="Q32" s="15"/>
      <c r="R32" s="15"/>
      <c r="S32" s="15"/>
      <c r="T32" s="15"/>
      <c r="U32" s="15"/>
      <c r="V32" s="15"/>
      <c r="W32" s="15"/>
      <c r="X32" s="15"/>
      <c r="Y32" s="15"/>
      <c r="Z32" s="15"/>
      <c r="AA32" s="15"/>
      <c r="AB32" s="15"/>
      <c r="AC32" s="1" t="s">
        <v>9</v>
      </c>
      <c r="AD32" s="8">
        <f>BS!B84</f>
        <v>9263455115</v>
      </c>
    </row>
    <row r="33" spans="1:30" ht="20.100000000000001" customHeight="1" x14ac:dyDescent="0.15">
      <c r="A33" s="12"/>
      <c r="B33" s="15"/>
      <c r="C33" s="162"/>
      <c r="D33" s="151"/>
      <c r="E33" s="151"/>
      <c r="F33" s="151"/>
      <c r="G33" s="127"/>
      <c r="H33" s="127"/>
      <c r="I33" s="151"/>
      <c r="J33" s="151"/>
      <c r="K33" s="151"/>
      <c r="L33" s="151"/>
      <c r="M33" s="79"/>
      <c r="N33" s="79"/>
      <c r="O33" s="15"/>
      <c r="P33" s="158" t="s">
        <v>58</v>
      </c>
      <c r="Q33" s="158"/>
      <c r="R33" s="158"/>
      <c r="S33" s="158"/>
      <c r="T33" s="158"/>
      <c r="U33" s="15"/>
      <c r="V33" s="7" t="s">
        <v>19</v>
      </c>
      <c r="AB33" s="15"/>
      <c r="AC33" s="1" t="s">
        <v>10</v>
      </c>
      <c r="AD33" s="8">
        <f>SUM(AD31:AD32)</f>
        <v>14596822858</v>
      </c>
    </row>
    <row r="34" spans="1:30" ht="20.100000000000001" customHeight="1" x14ac:dyDescent="0.15">
      <c r="A34" s="12"/>
      <c r="B34" s="15"/>
      <c r="C34" s="151" t="s">
        <v>2</v>
      </c>
      <c r="D34" s="151"/>
      <c r="E34" s="151"/>
      <c r="F34" s="151"/>
      <c r="G34" s="127" t="str">
        <f>IF(AD25=0,0,TEXT(INT(AD25/10^8),"#億;;")&amp;TEXT(MOD(AD25,10^8)/10^4,"[&gt;=1000]#,##0万円;[&gt;0]#万円;円"))</f>
        <v>145億9,682万円</v>
      </c>
      <c r="H34" s="127"/>
      <c r="I34" s="151" t="s">
        <v>10</v>
      </c>
      <c r="J34" s="151"/>
      <c r="K34" s="151"/>
      <c r="L34" s="151"/>
      <c r="M34" s="127" t="str">
        <f>IF(AD33=0,0,TEXT(INT(AD33/10^8),"#億;;")&amp;TEXT(MOD(AD33,10^8)/10^4,"[&gt;=1000]#,##0万円;[&gt;0]#万円;円"))</f>
        <v>145億9,682万円</v>
      </c>
      <c r="N34" s="127"/>
      <c r="O34" s="15"/>
      <c r="P34" s="158"/>
      <c r="Q34" s="158"/>
      <c r="R34" s="158"/>
      <c r="S34" s="158"/>
      <c r="T34" s="158"/>
      <c r="U34" s="15"/>
      <c r="V34" s="170" t="s">
        <v>287</v>
      </c>
      <c r="W34" s="170"/>
      <c r="X34" s="170"/>
      <c r="Y34" s="170"/>
      <c r="Z34" s="170"/>
      <c r="AA34" s="170"/>
      <c r="AB34" s="15"/>
    </row>
    <row r="35" spans="1:30" ht="15.75" customHeight="1" x14ac:dyDescent="0.15">
      <c r="A35" s="12"/>
      <c r="B35" s="15"/>
      <c r="C35" s="15"/>
      <c r="D35" s="15"/>
      <c r="E35" s="15"/>
      <c r="F35" s="15"/>
      <c r="G35" s="15"/>
      <c r="H35" s="15"/>
      <c r="I35" s="15"/>
      <c r="J35" s="15"/>
      <c r="K35" s="15"/>
      <c r="L35" s="15"/>
      <c r="M35" s="15"/>
      <c r="N35" s="15"/>
      <c r="O35" s="15"/>
      <c r="P35" s="171" t="s">
        <v>288</v>
      </c>
      <c r="Q35" s="171"/>
      <c r="R35" s="171"/>
      <c r="S35" s="171"/>
      <c r="T35" s="171"/>
      <c r="U35" s="15"/>
      <c r="V35" s="170"/>
      <c r="W35" s="170"/>
      <c r="X35" s="170"/>
      <c r="Y35" s="170"/>
      <c r="Z35" s="170"/>
      <c r="AA35" s="170"/>
      <c r="AB35" s="15"/>
      <c r="AC35" s="1" t="s">
        <v>22</v>
      </c>
      <c r="AD35" s="2" t="s">
        <v>49</v>
      </c>
    </row>
    <row r="36" spans="1:30" ht="15.75" customHeight="1" x14ac:dyDescent="0.15">
      <c r="A36" s="12"/>
      <c r="B36" s="15"/>
      <c r="C36" s="15"/>
      <c r="D36" s="15"/>
      <c r="E36" s="15"/>
      <c r="F36" s="15"/>
      <c r="G36" s="15"/>
      <c r="H36" s="15"/>
      <c r="I36" s="15"/>
      <c r="J36" s="15"/>
      <c r="K36" s="15"/>
      <c r="L36" s="15"/>
      <c r="M36" s="15"/>
      <c r="N36" s="15"/>
      <c r="O36" s="15"/>
      <c r="P36" s="171"/>
      <c r="Q36" s="171"/>
      <c r="R36" s="171"/>
      <c r="S36" s="171"/>
      <c r="T36" s="171"/>
      <c r="U36" s="15"/>
      <c r="V36" s="170"/>
      <c r="W36" s="170"/>
      <c r="X36" s="170"/>
      <c r="Y36" s="170"/>
      <c r="Z36" s="170"/>
      <c r="AA36" s="170"/>
      <c r="AB36" s="15"/>
      <c r="AC36" s="1" t="s">
        <v>50</v>
      </c>
      <c r="AD36" s="8">
        <f>CF!B48</f>
        <v>331505838</v>
      </c>
    </row>
    <row r="37" spans="1:30" x14ac:dyDescent="0.15">
      <c r="A37" s="12"/>
      <c r="B37" s="17"/>
      <c r="C37" s="173" t="s">
        <v>60</v>
      </c>
      <c r="D37" s="174"/>
      <c r="E37" s="174"/>
      <c r="F37" s="174"/>
      <c r="G37" s="174"/>
      <c r="H37" s="174"/>
      <c r="I37" s="15"/>
      <c r="J37" s="175" t="s">
        <v>59</v>
      </c>
      <c r="K37" s="175"/>
      <c r="L37" s="175"/>
      <c r="M37" s="175"/>
      <c r="N37" s="175"/>
      <c r="O37" s="15"/>
      <c r="P37" s="171"/>
      <c r="Q37" s="171"/>
      <c r="R37" s="171"/>
      <c r="S37" s="171"/>
      <c r="T37" s="171"/>
      <c r="U37" s="15"/>
      <c r="V37" s="19"/>
      <c r="W37" s="19"/>
      <c r="X37" s="19"/>
      <c r="Y37" s="19"/>
      <c r="Z37" s="19"/>
      <c r="AA37" s="19"/>
      <c r="AB37" s="15"/>
      <c r="AC37" s="1" t="s">
        <v>51</v>
      </c>
      <c r="AD37" s="8">
        <f>CF!B47</f>
        <v>-66927175</v>
      </c>
    </row>
    <row r="38" spans="1:30" ht="15.75" customHeight="1" x14ac:dyDescent="0.15">
      <c r="A38" s="12"/>
      <c r="B38" s="17"/>
      <c r="C38" s="174"/>
      <c r="D38" s="174"/>
      <c r="E38" s="174"/>
      <c r="F38" s="174"/>
      <c r="G38" s="174"/>
      <c r="H38" s="174"/>
      <c r="I38" s="15"/>
      <c r="J38" s="175"/>
      <c r="K38" s="175"/>
      <c r="L38" s="175"/>
      <c r="M38" s="175"/>
      <c r="N38" s="175"/>
      <c r="O38" s="15"/>
      <c r="P38" s="171"/>
      <c r="Q38" s="171"/>
      <c r="R38" s="171"/>
      <c r="S38" s="171"/>
      <c r="T38" s="171"/>
      <c r="U38" s="15"/>
      <c r="V38" s="7" t="s">
        <v>69</v>
      </c>
      <c r="W38" s="20"/>
      <c r="X38" s="20"/>
      <c r="Y38" s="20"/>
      <c r="Z38" s="20"/>
      <c r="AA38" s="20"/>
      <c r="AB38" s="15"/>
      <c r="AC38" s="1" t="s">
        <v>36</v>
      </c>
      <c r="AD38" s="8">
        <f>CF!B24</f>
        <v>621062164</v>
      </c>
    </row>
    <row r="39" spans="1:30" ht="12.75" customHeight="1" x14ac:dyDescent="0.15">
      <c r="A39" s="12"/>
      <c r="B39" s="15"/>
      <c r="C39" s="170" t="s">
        <v>289</v>
      </c>
      <c r="D39" s="170"/>
      <c r="E39" s="170"/>
      <c r="F39" s="170"/>
      <c r="G39" s="170"/>
      <c r="H39" s="170"/>
      <c r="I39" s="15"/>
      <c r="J39" s="170" t="s">
        <v>290</v>
      </c>
      <c r="K39" s="170"/>
      <c r="L39" s="170"/>
      <c r="M39" s="170"/>
      <c r="N39" s="170"/>
      <c r="O39" s="15"/>
      <c r="P39" s="171"/>
      <c r="Q39" s="171"/>
      <c r="R39" s="171"/>
      <c r="S39" s="171"/>
      <c r="T39" s="171"/>
      <c r="U39" s="15"/>
      <c r="V39" s="176" t="s">
        <v>267</v>
      </c>
      <c r="W39" s="176"/>
      <c r="X39" s="176"/>
      <c r="Y39" s="176"/>
      <c r="Z39" s="176"/>
      <c r="AA39" s="176"/>
      <c r="AB39" s="15"/>
      <c r="AC39" s="1" t="s">
        <v>52</v>
      </c>
      <c r="AD39" s="8">
        <f>CF!B38</f>
        <v>-426825210</v>
      </c>
    </row>
    <row r="40" spans="1:30" ht="13.15" customHeight="1" x14ac:dyDescent="0.15">
      <c r="A40" s="12"/>
      <c r="B40" s="15"/>
      <c r="C40" s="170"/>
      <c r="D40" s="170"/>
      <c r="E40" s="170"/>
      <c r="F40" s="170"/>
      <c r="G40" s="170"/>
      <c r="H40" s="170"/>
      <c r="I40" s="15"/>
      <c r="J40" s="170"/>
      <c r="K40" s="170"/>
      <c r="L40" s="170"/>
      <c r="M40" s="170"/>
      <c r="N40" s="170"/>
      <c r="O40" s="15"/>
      <c r="P40" s="172"/>
      <c r="Q40" s="172"/>
      <c r="R40" s="172"/>
      <c r="S40" s="172"/>
      <c r="T40" s="172"/>
      <c r="U40" s="15"/>
      <c r="V40" s="176"/>
      <c r="W40" s="176"/>
      <c r="X40" s="176"/>
      <c r="Y40" s="176"/>
      <c r="Z40" s="176"/>
      <c r="AA40" s="176"/>
      <c r="AB40" s="15"/>
      <c r="AC40" s="1" t="s">
        <v>53</v>
      </c>
      <c r="AD40" s="8">
        <f>CF!B46</f>
        <v>-261164129</v>
      </c>
    </row>
    <row r="41" spans="1:30" ht="15.75" customHeight="1" x14ac:dyDescent="0.15">
      <c r="A41" s="12"/>
      <c r="B41" s="15"/>
      <c r="C41" s="170"/>
      <c r="D41" s="170"/>
      <c r="E41" s="170"/>
      <c r="F41" s="170"/>
      <c r="G41" s="170"/>
      <c r="H41" s="170"/>
      <c r="I41" s="15"/>
      <c r="J41" s="170"/>
      <c r="K41" s="170"/>
      <c r="L41" s="170"/>
      <c r="M41" s="170"/>
      <c r="N41" s="170"/>
      <c r="O41" s="15"/>
      <c r="P41" s="122" t="s">
        <v>272</v>
      </c>
      <c r="Q41" s="123"/>
      <c r="R41" s="124"/>
      <c r="S41" s="84" t="str">
        <f>IF(AD54=0,0,TEXT(INT(AD54/10^8),"#億;;")&amp;TEXT(MOD(AD54,10^8)/10^4,"[&gt;=1000]#,##0万円;[&gt;0]#万円;円"))</f>
        <v>47億6,991万円</v>
      </c>
      <c r="T41" s="85"/>
      <c r="U41" s="15"/>
      <c r="V41" s="176"/>
      <c r="W41" s="176"/>
      <c r="X41" s="176"/>
      <c r="Y41" s="176"/>
      <c r="Z41" s="176"/>
      <c r="AA41" s="176"/>
      <c r="AB41" s="15"/>
      <c r="AC41" s="1" t="s">
        <v>248</v>
      </c>
      <c r="AD41" s="8">
        <f>CF!B53</f>
        <v>52058814</v>
      </c>
    </row>
    <row r="42" spans="1:30" ht="13.5" customHeight="1" x14ac:dyDescent="0.15">
      <c r="A42" s="12"/>
      <c r="B42" s="15"/>
      <c r="C42" s="170"/>
      <c r="D42" s="170"/>
      <c r="E42" s="170"/>
      <c r="F42" s="170"/>
      <c r="G42" s="170"/>
      <c r="H42" s="170"/>
      <c r="I42" s="15"/>
      <c r="J42" s="170"/>
      <c r="K42" s="170"/>
      <c r="L42" s="170"/>
      <c r="M42" s="170"/>
      <c r="N42" s="170"/>
      <c r="O42" s="15"/>
      <c r="P42" s="140" t="s">
        <v>273</v>
      </c>
      <c r="Q42" s="141"/>
      <c r="R42" s="142"/>
      <c r="S42" s="99" t="str">
        <f>IF(AD55=0,0,TEXT(INT(AD55/10^8),"#億;;")&amp;TEXT(MOD(AD55,10^8)/10^4,"[&gt;=1000]#,##0万円;[&gt;0]#万円;円"))</f>
        <v>11億5,397万円</v>
      </c>
      <c r="T42" s="143"/>
      <c r="U42" s="15"/>
      <c r="V42" s="176"/>
      <c r="W42" s="176"/>
      <c r="X42" s="176"/>
      <c r="Y42" s="176"/>
      <c r="Z42" s="176"/>
      <c r="AA42" s="176"/>
      <c r="AB42" s="15"/>
      <c r="AC42" s="1" t="s">
        <v>11</v>
      </c>
      <c r="AD42" s="8">
        <f>AD36+AD37+AD39</f>
        <v>-162246547</v>
      </c>
    </row>
    <row r="43" spans="1:30" x14ac:dyDescent="0.15">
      <c r="A43" s="12"/>
      <c r="B43" s="15"/>
      <c r="C43" s="23"/>
      <c r="D43" s="23"/>
      <c r="E43" s="23"/>
      <c r="F43" s="23"/>
      <c r="G43" s="23"/>
      <c r="H43" s="23"/>
      <c r="I43" s="15"/>
      <c r="J43" s="170"/>
      <c r="K43" s="170"/>
      <c r="L43" s="170"/>
      <c r="M43" s="170"/>
      <c r="N43" s="170"/>
      <c r="O43" s="15"/>
      <c r="P43" s="119" t="s">
        <v>15</v>
      </c>
      <c r="Q43" s="120"/>
      <c r="R43" s="121"/>
      <c r="S43" s="144"/>
      <c r="T43" s="145"/>
      <c r="U43" s="15"/>
      <c r="V43" s="176"/>
      <c r="W43" s="176"/>
      <c r="X43" s="176"/>
      <c r="Y43" s="176"/>
      <c r="Z43" s="176"/>
      <c r="AA43" s="176"/>
      <c r="AB43" s="15"/>
    </row>
    <row r="44" spans="1:30" x14ac:dyDescent="0.15">
      <c r="A44" s="12"/>
      <c r="B44" s="15"/>
      <c r="C44" s="151" t="s">
        <v>55</v>
      </c>
      <c r="D44" s="151"/>
      <c r="E44" s="151"/>
      <c r="F44" s="151"/>
      <c r="G44" s="127" t="str">
        <f>IF(AD36=0,0,TEXT(INT(AD36/10^8),"#億;;")&amp;TEXT(MOD(AD36,10^8)/10^4,"[&gt;=1000]#,##0万円;[&gt;0]#万円;円"))</f>
        <v>3億3,151万円</v>
      </c>
      <c r="H44" s="127"/>
      <c r="I44" s="15"/>
      <c r="J44" s="170"/>
      <c r="K44" s="170"/>
      <c r="L44" s="170"/>
      <c r="M44" s="170"/>
      <c r="N44" s="170"/>
      <c r="O44" s="15"/>
      <c r="P44" s="140" t="s">
        <v>274</v>
      </c>
      <c r="Q44" s="141"/>
      <c r="R44" s="142"/>
      <c r="S44" s="99" t="str">
        <f>IF(AD56=0,0,TEXT(INT(AD56/10^8),"#億;;")&amp;TEXT(MOD(AD56,10^8)/10^4,"[&gt;=1000]#,##0万円;[&gt;0]#万円;円"))</f>
        <v>13億8,582万円</v>
      </c>
      <c r="T44" s="143"/>
      <c r="U44" s="15"/>
      <c r="V44" s="176"/>
      <c r="W44" s="176"/>
      <c r="X44" s="176"/>
      <c r="Y44" s="176"/>
      <c r="Z44" s="176"/>
      <c r="AA44" s="176"/>
      <c r="AB44" s="15"/>
      <c r="AC44" s="1" t="s">
        <v>23</v>
      </c>
      <c r="AD44" s="2" t="s">
        <v>43</v>
      </c>
    </row>
    <row r="45" spans="1:30" ht="20.100000000000001" customHeight="1" x14ac:dyDescent="0.15">
      <c r="A45" s="12"/>
      <c r="B45" s="15"/>
      <c r="C45" s="151" t="s">
        <v>51</v>
      </c>
      <c r="D45" s="151"/>
      <c r="E45" s="151"/>
      <c r="F45" s="151"/>
      <c r="G45" s="127" t="s">
        <v>318</v>
      </c>
      <c r="H45" s="127"/>
      <c r="I45" s="15"/>
      <c r="J45" s="28"/>
      <c r="K45" s="28"/>
      <c r="L45" s="28"/>
      <c r="M45" s="28"/>
      <c r="N45" s="28"/>
      <c r="O45" s="15"/>
      <c r="P45" s="119" t="s">
        <v>254</v>
      </c>
      <c r="Q45" s="135"/>
      <c r="R45" s="136"/>
      <c r="S45" s="144"/>
      <c r="T45" s="145"/>
      <c r="U45" s="15"/>
      <c r="V45" s="21"/>
      <c r="W45" s="21"/>
      <c r="X45" s="21"/>
      <c r="Y45" s="21"/>
      <c r="Z45" s="21"/>
      <c r="AA45" s="21"/>
      <c r="AB45" s="15"/>
      <c r="AC45" s="1" t="s">
        <v>42</v>
      </c>
      <c r="AD45" s="8">
        <f>NW!B3</f>
        <v>8968329379</v>
      </c>
    </row>
    <row r="46" spans="1:30" ht="20.100000000000001" customHeight="1" x14ac:dyDescent="0.15">
      <c r="A46" s="12"/>
      <c r="B46" s="15"/>
      <c r="C46" s="24">
        <v>1</v>
      </c>
      <c r="D46" s="22" t="s">
        <v>36</v>
      </c>
      <c r="E46" s="25"/>
      <c r="F46" s="26"/>
      <c r="G46" s="108" t="str">
        <f>IF(AD38&gt;=0,TEXT(INT(AD38/10^8),"#億;;")&amp;TEXT(MOD(AD38,10^8)/10^4,"[&gt;=1000]#,##0万円;[&gt;0]#万円;円"),"△"&amp;TEXT(INT(AD38/10^8),"#億;;")&amp;TEXT(MOD(AD38,10^8)/10^4,"[&gt;=1000]#,##0万円;[&gt;0]#万円;円"))</f>
        <v>6億2,106万円</v>
      </c>
      <c r="H46" s="100"/>
      <c r="I46" s="15"/>
      <c r="J46" s="151" t="s">
        <v>250</v>
      </c>
      <c r="K46" s="151"/>
      <c r="L46" s="151"/>
      <c r="M46" s="152" t="str">
        <f>IF(AD45=0,0,TEXT(INT(AD45/10^8),"#億;;")&amp;TEXT(MOD(AD45,10^8)/10^4,"[&gt;=1000]#,##0万円;[&gt;0]#万円;円"))</f>
        <v>89億6,833万円</v>
      </c>
      <c r="N46" s="152"/>
      <c r="O46" s="15"/>
      <c r="P46" s="140" t="s">
        <v>275</v>
      </c>
      <c r="Q46" s="141"/>
      <c r="R46" s="142"/>
      <c r="S46" s="99" t="str">
        <f>IF(AD57=0,0,TEXT(INT(AD57/10^8),"#億;;")&amp;TEXT(MOD(AD57,10^8)/10^4,"[&gt;=1000]#,##0万円;[&gt;0]#万円;円"))</f>
        <v>7,092万円</v>
      </c>
      <c r="T46" s="143"/>
      <c r="U46" s="15"/>
      <c r="V46" s="153" t="s">
        <v>268</v>
      </c>
      <c r="W46" s="153"/>
      <c r="X46" s="153"/>
      <c r="Y46" s="153"/>
      <c r="Z46" s="153"/>
      <c r="AA46" s="153"/>
      <c r="AB46" s="15"/>
      <c r="AC46" s="1" t="s">
        <v>44</v>
      </c>
      <c r="AD46" s="8">
        <f>NW!B20</f>
        <v>295125736</v>
      </c>
    </row>
    <row r="47" spans="1:30" ht="20.100000000000001" customHeight="1" x14ac:dyDescent="0.15">
      <c r="A47" s="12"/>
      <c r="B47" s="15"/>
      <c r="C47" s="27"/>
      <c r="D47" s="113" t="s">
        <v>315</v>
      </c>
      <c r="E47" s="130"/>
      <c r="F47" s="131"/>
      <c r="G47" s="109"/>
      <c r="H47" s="110"/>
      <c r="I47" s="15"/>
      <c r="J47" s="151"/>
      <c r="K47" s="151"/>
      <c r="L47" s="151"/>
      <c r="M47" s="152"/>
      <c r="N47" s="152"/>
      <c r="O47" s="15"/>
      <c r="P47" s="119" t="s">
        <v>280</v>
      </c>
      <c r="Q47" s="135"/>
      <c r="R47" s="136"/>
      <c r="S47" s="144"/>
      <c r="T47" s="145"/>
      <c r="U47" s="15"/>
      <c r="V47" s="154"/>
      <c r="W47" s="154"/>
      <c r="X47" s="154"/>
      <c r="Y47" s="154"/>
      <c r="Z47" s="154"/>
      <c r="AA47" s="154"/>
      <c r="AB47" s="15"/>
      <c r="AC47" s="1" t="s">
        <v>45</v>
      </c>
      <c r="AD47" s="8">
        <f>NW!B4</f>
        <v>-4550617785</v>
      </c>
    </row>
    <row r="48" spans="1:30" ht="20.100000000000001" customHeight="1" x14ac:dyDescent="0.15">
      <c r="A48" s="12"/>
      <c r="B48" s="15"/>
      <c r="C48" s="27"/>
      <c r="D48" s="132"/>
      <c r="E48" s="133"/>
      <c r="F48" s="134"/>
      <c r="G48" s="101"/>
      <c r="H48" s="102"/>
      <c r="I48" s="15"/>
      <c r="J48" s="137" t="s">
        <v>251</v>
      </c>
      <c r="K48" s="137"/>
      <c r="L48" s="137"/>
      <c r="M48" s="138" t="str">
        <f>IF(AD46=0,0,TEXT(INT(AD46/10^8),"#億;;")&amp;TEXT(MOD(AD46,10^8)/10^4,"[&gt;=1000]#,##0万円;[&gt;0]#万円;円"))</f>
        <v>2億9,513万円</v>
      </c>
      <c r="N48" s="139"/>
      <c r="O48" s="15"/>
      <c r="P48" s="140" t="s">
        <v>276</v>
      </c>
      <c r="Q48" s="141"/>
      <c r="R48" s="142"/>
      <c r="S48" s="99" t="str">
        <f>IF(AD58=0,0,TEXT(INT(AD58/10^8),"#億;;")&amp;TEXT(MOD(AD58,10^8)/10^4,"[&gt;=1000]#,##0万円;[&gt;0]#万円;円"))</f>
        <v>21億5,919万円</v>
      </c>
      <c r="T48" s="143"/>
      <c r="U48" s="15"/>
      <c r="V48" s="155"/>
      <c r="W48" s="155"/>
      <c r="X48" s="156" t="s">
        <v>314</v>
      </c>
      <c r="Y48" s="156"/>
      <c r="Z48" s="157" t="s">
        <v>70</v>
      </c>
      <c r="AA48" s="157"/>
      <c r="AB48" s="15"/>
      <c r="AC48" s="1" t="s">
        <v>46</v>
      </c>
      <c r="AD48" s="8">
        <f>NW!B5</f>
        <v>4743207330</v>
      </c>
    </row>
    <row r="49" spans="1:30" ht="18" customHeight="1" x14ac:dyDescent="0.15">
      <c r="A49" s="12"/>
      <c r="B49" s="15"/>
      <c r="C49" s="24">
        <v>2</v>
      </c>
      <c r="D49" s="107" t="s">
        <v>37</v>
      </c>
      <c r="E49" s="107"/>
      <c r="F49" s="107"/>
      <c r="G49" s="108" t="str">
        <f>IF(AD39&gt;0,TEXT(INT(AD39/10^8),"#億;;")&amp;TEXT(MOD(AD39,10^8)/10^4,"[&gt;=1000]#,##0万円;[&gt;0]#万円;円"),"△"&amp;TEXT(INT(-AD39/10^8),"#億;;")&amp;TEXT(MOD(-AD39,10^8)/10^4,"[&gt;=1000]#,##0万円;[&gt;0]#万円;円"))</f>
        <v>△4億2,683万円</v>
      </c>
      <c r="H49" s="100"/>
      <c r="I49" s="15"/>
      <c r="J49" s="111" t="s">
        <v>252</v>
      </c>
      <c r="K49" s="80"/>
      <c r="L49" s="80"/>
      <c r="M49" s="147" t="str">
        <f>"△"&amp;S55</f>
        <v>△45億5,062万円</v>
      </c>
      <c r="N49" s="148"/>
      <c r="O49" s="15"/>
      <c r="P49" s="119" t="s">
        <v>259</v>
      </c>
      <c r="Q49" s="120"/>
      <c r="R49" s="121"/>
      <c r="S49" s="144"/>
      <c r="T49" s="145"/>
      <c r="U49" s="15"/>
      <c r="V49" s="65" t="s">
        <v>269</v>
      </c>
      <c r="W49" s="66"/>
      <c r="X49" s="103" t="s">
        <v>71</v>
      </c>
      <c r="Y49" s="104"/>
      <c r="Z49" s="73">
        <v>14.36</v>
      </c>
      <c r="AA49" s="74"/>
      <c r="AB49" s="15"/>
      <c r="AC49" s="1" t="s">
        <v>24</v>
      </c>
      <c r="AD49" s="8"/>
    </row>
    <row r="50" spans="1:30" ht="18" customHeight="1" x14ac:dyDescent="0.15">
      <c r="A50" s="12"/>
      <c r="B50" s="15"/>
      <c r="C50" s="27"/>
      <c r="D50" s="113" t="s">
        <v>317</v>
      </c>
      <c r="E50" s="114"/>
      <c r="F50" s="115"/>
      <c r="G50" s="109"/>
      <c r="H50" s="110"/>
      <c r="I50" s="15"/>
      <c r="J50" s="146"/>
      <c r="K50" s="146"/>
      <c r="L50" s="146"/>
      <c r="M50" s="149"/>
      <c r="N50" s="150"/>
      <c r="O50" s="15"/>
      <c r="P50" s="122" t="s">
        <v>277</v>
      </c>
      <c r="Q50" s="123"/>
      <c r="R50" s="124"/>
      <c r="S50" s="84" t="str">
        <f>IF(AD59=0,0,TEXT(INT(AD59/10^8),"#億;;")&amp;TEXT(MOD(AD59,10^8)/10^4,"[&gt;=1000]#,##0万円;[&gt;0]#万円;円"))</f>
        <v>2億1,904万円</v>
      </c>
      <c r="T50" s="85"/>
      <c r="U50" s="15"/>
      <c r="V50" s="67"/>
      <c r="W50" s="68"/>
      <c r="X50" s="105"/>
      <c r="Y50" s="106"/>
      <c r="Z50" s="75"/>
      <c r="AA50" s="76"/>
      <c r="AB50" s="15"/>
      <c r="AC50" s="1" t="s">
        <v>25</v>
      </c>
      <c r="AD50" s="8"/>
    </row>
    <row r="51" spans="1:30" ht="18" customHeight="1" x14ac:dyDescent="0.15">
      <c r="A51" s="12"/>
      <c r="B51" s="15"/>
      <c r="C51" s="27"/>
      <c r="D51" s="116"/>
      <c r="E51" s="117"/>
      <c r="F51" s="118"/>
      <c r="G51" s="101"/>
      <c r="H51" s="102"/>
      <c r="I51" s="15"/>
      <c r="J51" s="125" t="s">
        <v>39</v>
      </c>
      <c r="K51" s="125"/>
      <c r="L51" s="125"/>
      <c r="M51" s="126" t="str">
        <f>IF(AD48=0,0,TEXT(INT(AD48/10^8),"#億;;")&amp;TEXT(MOD(AD48,10^8)/10^4,"[&gt;=1000]#,##0万円;[&gt;0]#万円;円"))</f>
        <v>47億4,321万円</v>
      </c>
      <c r="N51" s="126"/>
      <c r="O51" s="15"/>
      <c r="P51" s="129" t="s">
        <v>17</v>
      </c>
      <c r="Q51" s="129"/>
      <c r="R51" s="129"/>
      <c r="S51" s="99" t="str">
        <f>IF(AD60=0,0,TEXT(INT(AD60/10^8),"#億;;")&amp;TEXT(MOD(AD60,10^8)/10^4,"[&gt;=1000]#,##0万円;[&gt;0]#万円;円"))</f>
        <v>45億5,086万円</v>
      </c>
      <c r="T51" s="100"/>
      <c r="U51" s="15"/>
      <c r="V51" s="65" t="s">
        <v>72</v>
      </c>
      <c r="W51" s="66"/>
      <c r="X51" s="103" t="s">
        <v>73</v>
      </c>
      <c r="Y51" s="104"/>
      <c r="Z51" s="73">
        <v>19.36</v>
      </c>
      <c r="AA51" s="74"/>
      <c r="AB51" s="15"/>
      <c r="AC51" s="1" t="s">
        <v>13</v>
      </c>
      <c r="AD51" s="8">
        <f>AD45+AD46</f>
        <v>9263455115</v>
      </c>
    </row>
    <row r="52" spans="1:30" ht="18" customHeight="1" x14ac:dyDescent="0.15">
      <c r="A52" s="12"/>
      <c r="B52" s="15"/>
      <c r="C52" s="24">
        <v>3</v>
      </c>
      <c r="D52" s="107" t="s">
        <v>38</v>
      </c>
      <c r="E52" s="107"/>
      <c r="F52" s="107"/>
      <c r="G52" s="108" t="str">
        <f>IF(AD40&gt;0,TEXT(INT(AD40/10^8),"#億;;")&amp;TEXT(MOD(AD40,10^8)/10^4,"[&gt;=1000]#,##0万円;[&gt;0]#万円;円"),"△"&amp;TEXT(INT(-AD40/10^8),"#億;;")&amp;TEXT(MOD(-AD40,10^8)/10^4,"[&gt;=1000]#,##0万円;[&gt;0]#万円;円"))</f>
        <v>△2億6,116万円</v>
      </c>
      <c r="H52" s="100"/>
      <c r="I52" s="15"/>
      <c r="J52" s="111" t="s">
        <v>316</v>
      </c>
      <c r="K52" s="111"/>
      <c r="L52" s="111"/>
      <c r="M52" s="127"/>
      <c r="N52" s="127"/>
      <c r="O52" s="15"/>
      <c r="P52" s="80" t="s">
        <v>18</v>
      </c>
      <c r="Q52" s="80"/>
      <c r="R52" s="80"/>
      <c r="S52" s="101"/>
      <c r="T52" s="102"/>
      <c r="U52" s="15"/>
      <c r="V52" s="67"/>
      <c r="W52" s="68"/>
      <c r="X52" s="105"/>
      <c r="Y52" s="106"/>
      <c r="Z52" s="75"/>
      <c r="AA52" s="76"/>
      <c r="AB52" s="15"/>
    </row>
    <row r="53" spans="1:30" ht="18" customHeight="1" x14ac:dyDescent="0.15">
      <c r="A53" s="12"/>
      <c r="B53" s="15"/>
      <c r="C53" s="27"/>
      <c r="D53" s="113" t="s">
        <v>281</v>
      </c>
      <c r="E53" s="114"/>
      <c r="F53" s="115"/>
      <c r="G53" s="109"/>
      <c r="H53" s="110"/>
      <c r="I53" s="15"/>
      <c r="J53" s="112"/>
      <c r="K53" s="112"/>
      <c r="L53" s="112"/>
      <c r="M53" s="128"/>
      <c r="N53" s="128"/>
      <c r="O53" s="15"/>
      <c r="P53" s="96" t="s">
        <v>278</v>
      </c>
      <c r="Q53" s="97"/>
      <c r="R53" s="97"/>
      <c r="S53" s="84" t="str">
        <f>IF(AD61=0,0,TEXT(INT(AD61/10^8),"#億;;")&amp;TEXT(MOD(AD61,10^8)/10^4,"[&gt;=1000]#,##0万円;[&gt;0]#万円;円"))</f>
        <v>88万円</v>
      </c>
      <c r="T53" s="98"/>
      <c r="U53" s="15"/>
      <c r="V53" s="65" t="s">
        <v>270</v>
      </c>
      <c r="W53" s="66"/>
      <c r="X53" s="69">
        <v>12.2</v>
      </c>
      <c r="Y53" s="70"/>
      <c r="Z53" s="73">
        <v>25</v>
      </c>
      <c r="AA53" s="74"/>
      <c r="AB53" s="15"/>
      <c r="AC53" s="1" t="s">
        <v>26</v>
      </c>
      <c r="AD53" s="2" t="s">
        <v>48</v>
      </c>
    </row>
    <row r="54" spans="1:30" ht="18" customHeight="1" x14ac:dyDescent="0.15">
      <c r="A54" s="12"/>
      <c r="B54" s="15"/>
      <c r="C54" s="9"/>
      <c r="D54" s="116"/>
      <c r="E54" s="117"/>
      <c r="F54" s="118"/>
      <c r="G54" s="101"/>
      <c r="H54" s="102"/>
      <c r="I54" s="15"/>
      <c r="J54" s="93" t="s">
        <v>20</v>
      </c>
      <c r="K54" s="94"/>
      <c r="L54" s="95"/>
      <c r="M54" s="89">
        <f>IF(AD49=0,0,TEXT(INT(AD49/10^8),"#億;;")&amp;TEXT(MOD(AD49,10^8)/10^4,"[&gt;=1000]#,##0万円;[&gt;0]#万円;円"))</f>
        <v>0</v>
      </c>
      <c r="N54" s="90"/>
      <c r="O54" s="15"/>
      <c r="P54" s="96" t="s">
        <v>279</v>
      </c>
      <c r="Q54" s="97"/>
      <c r="R54" s="97"/>
      <c r="S54" s="84" t="str">
        <f>IF(AD62=0,0,TEXT(INT(AD62/10^8),"#億;;")&amp;TEXT(MOD(AD62,10^8)/10^4,"[&gt;=1000]#,##0万円;[&gt;0]#万円;円"))</f>
        <v>113万円</v>
      </c>
      <c r="T54" s="98"/>
      <c r="U54" s="15"/>
      <c r="V54" s="67"/>
      <c r="W54" s="68"/>
      <c r="X54" s="71"/>
      <c r="Y54" s="72"/>
      <c r="Z54" s="75"/>
      <c r="AA54" s="76"/>
      <c r="AB54" s="15"/>
      <c r="AC54" s="1" t="s">
        <v>14</v>
      </c>
      <c r="AD54" s="2">
        <f>SUM(AD55:AD58)</f>
        <v>4769907756</v>
      </c>
    </row>
    <row r="55" spans="1:30" ht="18" customHeight="1" x14ac:dyDescent="0.15">
      <c r="A55" s="12"/>
      <c r="B55" s="15"/>
      <c r="C55" s="81" t="s">
        <v>249</v>
      </c>
      <c r="D55" s="82"/>
      <c r="E55" s="82"/>
      <c r="F55" s="83"/>
      <c r="G55" s="84" t="str">
        <f>IF(AD39=0,0,TEXT(INT(AD39/10^8),"#億;;")&amp;TEXT(MOD(AD39,10^8)/10^4,"[&gt;=1000]#,##0万円;[&gt;0]#万円;円"))</f>
        <v>7,317万円</v>
      </c>
      <c r="H55" s="85"/>
      <c r="I55" s="15"/>
      <c r="J55" s="86" t="s">
        <v>12</v>
      </c>
      <c r="K55" s="87"/>
      <c r="L55" s="88"/>
      <c r="M55" s="89">
        <f>IF(AD50=0,0,TEXT(INT(AD50/10^8),"#億;;")&amp;TEXT(MOD(AD50,10^8)/10^4,"[&gt;=1000]#,##0万円;[&gt;0]#万円;円"))</f>
        <v>0</v>
      </c>
      <c r="N55" s="90"/>
      <c r="O55" s="15"/>
      <c r="P55" s="91" t="s">
        <v>265</v>
      </c>
      <c r="Q55" s="91"/>
      <c r="R55" s="91"/>
      <c r="S55" s="92" t="str">
        <f>IF(AD63=0,0,TEXT(INT(AD63/10^8),"#億;;")&amp;TEXT(MOD(AD63,10^8)/10^4,"[&gt;=1000]#,##0万円;[&gt;0]#万円;円"))</f>
        <v>45億5,062万円</v>
      </c>
      <c r="T55" s="92"/>
      <c r="U55" s="15"/>
      <c r="V55" s="65" t="s">
        <v>271</v>
      </c>
      <c r="W55" s="66"/>
      <c r="X55" s="69"/>
      <c r="Y55" s="70"/>
      <c r="Z55" s="73">
        <v>350</v>
      </c>
      <c r="AA55" s="74"/>
      <c r="AB55" s="15"/>
      <c r="AC55" s="1" t="s">
        <v>255</v>
      </c>
      <c r="AD55" s="8">
        <f>PL!B5</f>
        <v>1153968274</v>
      </c>
    </row>
    <row r="56" spans="1:30" ht="18" customHeight="1" x14ac:dyDescent="0.15">
      <c r="A56" s="12"/>
      <c r="B56" s="15"/>
      <c r="C56" s="77" t="s">
        <v>56</v>
      </c>
      <c r="D56" s="77"/>
      <c r="E56" s="77"/>
      <c r="F56" s="77"/>
      <c r="G56" s="78" t="str">
        <f>IF(AD42=0,0,TEXT(INT(AD42/10^8),"#億;;")&amp;TEXT(MOD(AD42,10^8)/10^4,"[&gt;=1000]#,##0万円;[&gt;0]#万円;円"))</f>
        <v>3,775万円</v>
      </c>
      <c r="H56" s="78"/>
      <c r="I56" s="15"/>
      <c r="J56" s="77" t="s">
        <v>253</v>
      </c>
      <c r="K56" s="77"/>
      <c r="L56" s="77"/>
      <c r="M56" s="79" t="str">
        <f>IF(AD51=0,0,TEXT(INT(AD51/10^8),"#億;;")&amp;TEXT(MOD(AD51,10^8)/10^4,"[&gt;=1000]#,##0万円;[&gt;0]#万円;円"))</f>
        <v>92億6,346万円</v>
      </c>
      <c r="N56" s="79"/>
      <c r="O56" s="15"/>
      <c r="P56" s="80" t="s">
        <v>266</v>
      </c>
      <c r="Q56" s="80"/>
      <c r="R56" s="80"/>
      <c r="S56" s="92"/>
      <c r="T56" s="92"/>
      <c r="U56" s="15"/>
      <c r="V56" s="67"/>
      <c r="W56" s="68"/>
      <c r="X56" s="71"/>
      <c r="Y56" s="72"/>
      <c r="Z56" s="75"/>
      <c r="AA56" s="76"/>
      <c r="AB56" s="15"/>
      <c r="AC56" s="1" t="s">
        <v>263</v>
      </c>
      <c r="AD56" s="8">
        <f>PL!B10</f>
        <v>1385822192</v>
      </c>
    </row>
    <row r="57" spans="1:30" ht="18" customHeight="1" x14ac:dyDescent="0.15">
      <c r="A57" s="1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 t="s">
        <v>264</v>
      </c>
      <c r="AD57" s="8">
        <f>PL!B15</f>
        <v>70923840</v>
      </c>
    </row>
    <row r="58" spans="1:30" x14ac:dyDescent="0.15">
      <c r="A58" s="13"/>
      <c r="B58" s="13"/>
      <c r="C58" s="13" t="s">
        <v>242</v>
      </c>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 t="s">
        <v>258</v>
      </c>
      <c r="AD58" s="8">
        <f>PL!B19</f>
        <v>2159193450</v>
      </c>
    </row>
    <row r="59" spans="1:30"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 t="s">
        <v>16</v>
      </c>
      <c r="AD59" s="8">
        <f>PL!B24</f>
        <v>219044193</v>
      </c>
    </row>
    <row r="60" spans="1:30" x14ac:dyDescent="0.15">
      <c r="A60" s="1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 t="s">
        <v>165</v>
      </c>
      <c r="AD60" s="35">
        <f>AD54-AD59</f>
        <v>4550863563</v>
      </c>
    </row>
    <row r="61" spans="1:30" x14ac:dyDescent="0.15">
      <c r="AC61" s="1" t="s">
        <v>260</v>
      </c>
      <c r="AD61" s="35">
        <f>PL!B28</f>
        <v>884086</v>
      </c>
    </row>
    <row r="62" spans="1:30" x14ac:dyDescent="0.15">
      <c r="AC62" s="1" t="s">
        <v>261</v>
      </c>
      <c r="AD62" s="35">
        <f>PL!B34</f>
        <v>1129864</v>
      </c>
    </row>
    <row r="63" spans="1:30" x14ac:dyDescent="0.15">
      <c r="AC63" s="1" t="s">
        <v>265</v>
      </c>
      <c r="AD63" s="2">
        <f>AD60+AD61-AD62</f>
        <v>4550617785</v>
      </c>
    </row>
  </sheetData>
  <mergeCells count="151">
    <mergeCell ref="P14:U15"/>
    <mergeCell ref="V14:W15"/>
    <mergeCell ref="C17:H18"/>
    <mergeCell ref="I17:N18"/>
    <mergeCell ref="P17:U18"/>
    <mergeCell ref="V17:W18"/>
    <mergeCell ref="C1:AB5"/>
    <mergeCell ref="C6:N7"/>
    <mergeCell ref="AC6:AF9"/>
    <mergeCell ref="C9:N10"/>
    <mergeCell ref="P9:AA10"/>
    <mergeCell ref="C11:N14"/>
    <mergeCell ref="P11:S12"/>
    <mergeCell ref="T11:W12"/>
    <mergeCell ref="X11:X12"/>
    <mergeCell ref="Y11:Y12"/>
    <mergeCell ref="P20:S20"/>
    <mergeCell ref="T20:V20"/>
    <mergeCell ref="W20:X20"/>
    <mergeCell ref="Y20:Z20"/>
    <mergeCell ref="J21:L22"/>
    <mergeCell ref="M21:N22"/>
    <mergeCell ref="P21:U22"/>
    <mergeCell ref="V21:W22"/>
    <mergeCell ref="C19:C29"/>
    <mergeCell ref="D19:F19"/>
    <mergeCell ref="G19:H22"/>
    <mergeCell ref="I19:I24"/>
    <mergeCell ref="J19:L20"/>
    <mergeCell ref="M19:N20"/>
    <mergeCell ref="D20:F22"/>
    <mergeCell ref="D23:F23"/>
    <mergeCell ref="G23:H25"/>
    <mergeCell ref="J23:L24"/>
    <mergeCell ref="M23:N24"/>
    <mergeCell ref="D24:F25"/>
    <mergeCell ref="I25:I28"/>
    <mergeCell ref="J25:L26"/>
    <mergeCell ref="M25:N26"/>
    <mergeCell ref="P25:AA25"/>
    <mergeCell ref="D26:F27"/>
    <mergeCell ref="G26:H27"/>
    <mergeCell ref="P26:Q26"/>
    <mergeCell ref="R26:T26"/>
    <mergeCell ref="J27:L28"/>
    <mergeCell ref="M27:N28"/>
    <mergeCell ref="P27:Q27"/>
    <mergeCell ref="R27:T27"/>
    <mergeCell ref="D28:F29"/>
    <mergeCell ref="G28:H29"/>
    <mergeCell ref="P28:Q28"/>
    <mergeCell ref="R28:T28"/>
    <mergeCell ref="I29:L29"/>
    <mergeCell ref="M29:N29"/>
    <mergeCell ref="I32:L33"/>
    <mergeCell ref="M32:N33"/>
    <mergeCell ref="P33:T34"/>
    <mergeCell ref="C34:F34"/>
    <mergeCell ref="G34:H34"/>
    <mergeCell ref="I34:L34"/>
    <mergeCell ref="M34:N34"/>
    <mergeCell ref="P29:U29"/>
    <mergeCell ref="V29:X29"/>
    <mergeCell ref="C30:C33"/>
    <mergeCell ref="D30:F31"/>
    <mergeCell ref="G30:H31"/>
    <mergeCell ref="I30:N31"/>
    <mergeCell ref="P30:S31"/>
    <mergeCell ref="T30:V31"/>
    <mergeCell ref="D32:F33"/>
    <mergeCell ref="G32:H33"/>
    <mergeCell ref="V34:AA36"/>
    <mergeCell ref="P35:T40"/>
    <mergeCell ref="C37:H38"/>
    <mergeCell ref="J37:N38"/>
    <mergeCell ref="C39:H42"/>
    <mergeCell ref="J39:N44"/>
    <mergeCell ref="V39:AA44"/>
    <mergeCell ref="P41:R41"/>
    <mergeCell ref="S41:T41"/>
    <mergeCell ref="P42:R42"/>
    <mergeCell ref="X48:Y48"/>
    <mergeCell ref="Z48:AA48"/>
    <mergeCell ref="S42:T43"/>
    <mergeCell ref="P43:R43"/>
    <mergeCell ref="C44:F44"/>
    <mergeCell ref="G44:H44"/>
    <mergeCell ref="P44:R44"/>
    <mergeCell ref="S44:T45"/>
    <mergeCell ref="C45:F45"/>
    <mergeCell ref="G45:H45"/>
    <mergeCell ref="P45:R45"/>
    <mergeCell ref="Z49:AA50"/>
    <mergeCell ref="D50:F51"/>
    <mergeCell ref="P50:R50"/>
    <mergeCell ref="S50:T50"/>
    <mergeCell ref="J51:L51"/>
    <mergeCell ref="M51:N53"/>
    <mergeCell ref="P51:R51"/>
    <mergeCell ref="D47:F48"/>
    <mergeCell ref="P47:R47"/>
    <mergeCell ref="J48:L48"/>
    <mergeCell ref="M48:N48"/>
    <mergeCell ref="P48:R48"/>
    <mergeCell ref="S48:T49"/>
    <mergeCell ref="D49:F49"/>
    <mergeCell ref="G49:H51"/>
    <mergeCell ref="J49:L50"/>
    <mergeCell ref="M49:N50"/>
    <mergeCell ref="G46:H48"/>
    <mergeCell ref="J46:L47"/>
    <mergeCell ref="M46:N47"/>
    <mergeCell ref="P46:R46"/>
    <mergeCell ref="S46:T47"/>
    <mergeCell ref="V46:AA47"/>
    <mergeCell ref="V48:W48"/>
    <mergeCell ref="D52:F52"/>
    <mergeCell ref="G52:H54"/>
    <mergeCell ref="J52:L53"/>
    <mergeCell ref="P52:R52"/>
    <mergeCell ref="D53:F54"/>
    <mergeCell ref="P53:R53"/>
    <mergeCell ref="P49:R49"/>
    <mergeCell ref="V49:W50"/>
    <mergeCell ref="X49:Y50"/>
    <mergeCell ref="S53:T53"/>
    <mergeCell ref="V53:W54"/>
    <mergeCell ref="X53:Y54"/>
    <mergeCell ref="Z53:AA54"/>
    <mergeCell ref="J54:L54"/>
    <mergeCell ref="M54:N54"/>
    <mergeCell ref="P54:R54"/>
    <mergeCell ref="S54:T54"/>
    <mergeCell ref="S51:T52"/>
    <mergeCell ref="V51:W52"/>
    <mergeCell ref="X51:Y52"/>
    <mergeCell ref="Z51:AA52"/>
    <mergeCell ref="V55:W56"/>
    <mergeCell ref="X55:Y56"/>
    <mergeCell ref="Z55:AA56"/>
    <mergeCell ref="C56:F56"/>
    <mergeCell ref="G56:H56"/>
    <mergeCell ref="J56:L56"/>
    <mergeCell ref="M56:N56"/>
    <mergeCell ref="P56:R56"/>
    <mergeCell ref="C55:F55"/>
    <mergeCell ref="G55:H55"/>
    <mergeCell ref="J55:L55"/>
    <mergeCell ref="M55:N55"/>
    <mergeCell ref="P55:R55"/>
    <mergeCell ref="S55:T56"/>
  </mergeCells>
  <phoneticPr fontId="3"/>
  <printOptions horizontalCentered="1" verticalCentered="1"/>
  <pageMargins left="0" right="0" top="0" bottom="0" header="0.51181102362204722" footer="0"/>
  <pageSetup paperSize="8"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9"/>
  <sheetViews>
    <sheetView showGridLines="0" view="pageBreakPreview" zoomScale="70" zoomScaleNormal="55" zoomScaleSheetLayoutView="70" workbookViewId="0">
      <selection activeCell="M51" sqref="M51:N51"/>
    </sheetView>
  </sheetViews>
  <sheetFormatPr defaultColWidth="8.875" defaultRowHeight="15.75" x14ac:dyDescent="0.15"/>
  <cols>
    <col min="1" max="1" width="3.25" style="1" customWidth="1"/>
    <col min="2" max="2" width="2.5" style="1" customWidth="1"/>
    <col min="3" max="3" width="3.625" style="1" customWidth="1"/>
    <col min="4" max="8" width="8.875" style="1" customWidth="1"/>
    <col min="9" max="9" width="3.625" style="1" customWidth="1"/>
    <col min="10" max="14" width="8.875" style="1" customWidth="1"/>
    <col min="15" max="15" width="9.5" style="1" customWidth="1"/>
    <col min="16" max="20" width="10.75" style="1" customWidth="1"/>
    <col min="21" max="21" width="4.625" style="1" customWidth="1"/>
    <col min="22" max="23" width="8.875" style="1" customWidth="1"/>
    <col min="24" max="24" width="10.625" style="1" customWidth="1"/>
    <col min="25" max="25" width="9.625" style="1" customWidth="1"/>
    <col min="26" max="27" width="8.875" style="1" customWidth="1"/>
    <col min="28" max="28" width="4.625" style="1" customWidth="1"/>
    <col min="29" max="29" width="25.625" style="1" customWidth="1"/>
    <col min="30" max="30" width="20.625" style="2" customWidth="1"/>
    <col min="31" max="32" width="20.625" style="1" customWidth="1"/>
    <col min="33" max="34" width="8.875" style="1" customWidth="1"/>
    <col min="35" max="16384" width="8.875" style="1"/>
  </cols>
  <sheetData>
    <row r="1" spans="1:43" ht="13.5" customHeight="1" x14ac:dyDescent="0.15">
      <c r="A1" s="12"/>
      <c r="B1" s="14"/>
      <c r="C1" s="196" t="s">
        <v>351</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43" ht="13.5" customHeight="1" x14ac:dyDescent="0.15">
      <c r="A2" s="12"/>
      <c r="B2" s="14"/>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43" ht="13.5" customHeight="1" x14ac:dyDescent="0.15">
      <c r="A3" s="12"/>
      <c r="B3" s="14"/>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43" ht="13.5" customHeight="1" x14ac:dyDescent="0.15">
      <c r="A4" s="12"/>
      <c r="B4" s="14"/>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1:43" ht="15" customHeight="1" x14ac:dyDescent="0.15">
      <c r="A5" s="12"/>
      <c r="B5" s="14"/>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row>
    <row r="6" spans="1:43" ht="15" customHeight="1" x14ac:dyDescent="0.15">
      <c r="A6" s="12"/>
      <c r="B6" s="16"/>
      <c r="C6" s="199" t="s">
        <v>325</v>
      </c>
      <c r="D6" s="200"/>
      <c r="E6" s="200"/>
      <c r="F6" s="200"/>
      <c r="G6" s="200"/>
      <c r="H6" s="200"/>
      <c r="I6" s="200"/>
      <c r="J6" s="200"/>
      <c r="K6" s="200"/>
      <c r="L6" s="200"/>
      <c r="M6" s="200"/>
      <c r="N6" s="200"/>
      <c r="O6" s="15"/>
      <c r="P6" s="201" t="s">
        <v>283</v>
      </c>
      <c r="Q6" s="201"/>
      <c r="R6" s="201"/>
      <c r="S6" s="201"/>
      <c r="T6" s="201"/>
      <c r="U6" s="201"/>
      <c r="V6" s="201"/>
      <c r="W6" s="201"/>
      <c r="X6" s="201"/>
      <c r="Y6" s="201"/>
      <c r="Z6" s="201"/>
      <c r="AA6" s="201"/>
      <c r="AB6" s="15"/>
      <c r="AC6" s="198"/>
      <c r="AD6" s="198"/>
      <c r="AE6" s="198"/>
      <c r="AF6" s="198"/>
    </row>
    <row r="7" spans="1:43" ht="15" customHeight="1" x14ac:dyDescent="0.15">
      <c r="A7" s="12"/>
      <c r="B7" s="16"/>
      <c r="C7" s="200"/>
      <c r="D7" s="200"/>
      <c r="E7" s="200"/>
      <c r="F7" s="200"/>
      <c r="G7" s="200"/>
      <c r="H7" s="200"/>
      <c r="I7" s="200"/>
      <c r="J7" s="200"/>
      <c r="K7" s="200"/>
      <c r="L7" s="200"/>
      <c r="M7" s="200"/>
      <c r="N7" s="200"/>
      <c r="O7" s="15"/>
      <c r="P7" s="201"/>
      <c r="Q7" s="201"/>
      <c r="R7" s="201"/>
      <c r="S7" s="201"/>
      <c r="T7" s="201"/>
      <c r="U7" s="201"/>
      <c r="V7" s="201"/>
      <c r="W7" s="201"/>
      <c r="X7" s="201"/>
      <c r="Y7" s="201"/>
      <c r="Z7" s="201"/>
      <c r="AA7" s="201"/>
      <c r="AB7" s="15"/>
    </row>
    <row r="8" spans="1:43" ht="13.5" customHeight="1" thickBot="1" x14ac:dyDescent="0.2">
      <c r="A8" s="12"/>
      <c r="B8" s="15"/>
      <c r="C8" s="202" t="s">
        <v>284</v>
      </c>
      <c r="D8" s="202"/>
      <c r="E8" s="202"/>
      <c r="F8" s="202"/>
      <c r="G8" s="202"/>
      <c r="H8" s="202"/>
      <c r="I8" s="202"/>
      <c r="J8" s="202"/>
      <c r="K8" s="202"/>
      <c r="L8" s="202"/>
      <c r="M8" s="202"/>
      <c r="N8" s="202"/>
      <c r="O8" s="15"/>
      <c r="P8" s="188" t="s">
        <v>291</v>
      </c>
      <c r="Q8" s="188"/>
      <c r="R8" s="188"/>
      <c r="S8" s="188"/>
      <c r="T8" s="203" t="s">
        <v>349</v>
      </c>
      <c r="U8" s="203"/>
      <c r="V8" s="203"/>
      <c r="W8" s="203"/>
      <c r="X8" s="204">
        <f>AD9</f>
        <v>10565</v>
      </c>
      <c r="Y8" s="205" t="s">
        <v>293</v>
      </c>
      <c r="Z8" s="39"/>
      <c r="AA8" s="23"/>
      <c r="AB8" s="15"/>
    </row>
    <row r="9" spans="1:43" ht="15.6" customHeight="1" thickBot="1" x14ac:dyDescent="0.2">
      <c r="A9" s="12"/>
      <c r="B9" s="15"/>
      <c r="C9" s="202"/>
      <c r="D9" s="202"/>
      <c r="E9" s="202"/>
      <c r="F9" s="202"/>
      <c r="G9" s="202"/>
      <c r="H9" s="202"/>
      <c r="I9" s="202"/>
      <c r="J9" s="202"/>
      <c r="K9" s="202"/>
      <c r="L9" s="202"/>
      <c r="M9" s="202"/>
      <c r="N9" s="202"/>
      <c r="O9" s="15"/>
      <c r="P9" s="188"/>
      <c r="Q9" s="188"/>
      <c r="R9" s="188"/>
      <c r="S9" s="188"/>
      <c r="T9" s="203"/>
      <c r="U9" s="203"/>
      <c r="V9" s="203"/>
      <c r="W9" s="203"/>
      <c r="X9" s="203"/>
      <c r="Y9" s="205"/>
      <c r="Z9" s="39"/>
      <c r="AA9" s="23"/>
      <c r="AB9" s="15"/>
      <c r="AC9" s="2" t="s">
        <v>28</v>
      </c>
      <c r="AD9" s="57">
        <v>10565</v>
      </c>
      <c r="AE9" s="1" t="s">
        <v>334</v>
      </c>
      <c r="AF9" s="5">
        <f>AF11/AF10</f>
        <v>0.7163422914902603</v>
      </c>
    </row>
    <row r="10" spans="1:43" ht="15.6" customHeight="1" x14ac:dyDescent="0.15">
      <c r="A10" s="12"/>
      <c r="B10" s="15"/>
      <c r="C10" s="202"/>
      <c r="D10" s="202"/>
      <c r="E10" s="202"/>
      <c r="F10" s="202"/>
      <c r="G10" s="202"/>
      <c r="H10" s="202"/>
      <c r="I10" s="202"/>
      <c r="J10" s="202"/>
      <c r="K10" s="202"/>
      <c r="L10" s="202"/>
      <c r="M10" s="202"/>
      <c r="N10" s="202"/>
      <c r="O10" s="15"/>
      <c r="P10" s="23" t="s">
        <v>344</v>
      </c>
      <c r="Q10" s="50" t="str">
        <f>IF(AD10=0,0,TEXT(INT(AD10/10^8),"#億;;")&amp;TEXT(MOD(AD10,10^8)/10^4,"[&gt;=1000]#,##0万円;[&gt;0]#万円;円"))</f>
        <v>138万円</v>
      </c>
      <c r="R10" s="51" t="s">
        <v>296</v>
      </c>
      <c r="S10" s="50" t="str">
        <f>IF(AD11=0,0,TEXT(INT(AD11/10^8),"#億;;")&amp;TEXT(MOD(AD11,10^8)/10^4,"[&gt;=1000]#,##0万円;[&gt;0]#万円;円"))</f>
        <v>50万円</v>
      </c>
      <c r="T10" s="23"/>
      <c r="U10" s="23"/>
      <c r="V10" s="23"/>
      <c r="W10" s="23"/>
      <c r="X10" s="23"/>
      <c r="Y10" s="23"/>
      <c r="Z10" s="23"/>
      <c r="AA10" s="23"/>
      <c r="AB10" s="15"/>
      <c r="AC10" s="1" t="s">
        <v>29</v>
      </c>
      <c r="AD10" s="2">
        <f>AD22/AD9</f>
        <v>1381620.7153809748</v>
      </c>
      <c r="AE10" s="3" t="s">
        <v>240</v>
      </c>
      <c r="AF10" s="2">
        <f>BS!G10</f>
        <v>30355013524</v>
      </c>
    </row>
    <row r="11" spans="1:43" ht="15.6" customHeight="1" x14ac:dyDescent="0.15">
      <c r="A11" s="12"/>
      <c r="B11" s="15"/>
      <c r="C11" s="202"/>
      <c r="D11" s="202"/>
      <c r="E11" s="202"/>
      <c r="F11" s="202"/>
      <c r="G11" s="202"/>
      <c r="H11" s="202"/>
      <c r="I11" s="202"/>
      <c r="J11" s="202"/>
      <c r="K11" s="202"/>
      <c r="L11" s="202"/>
      <c r="M11" s="202"/>
      <c r="N11" s="202"/>
      <c r="O11" s="15"/>
      <c r="P11" s="188" t="s">
        <v>339</v>
      </c>
      <c r="Q11" s="188"/>
      <c r="R11" s="188"/>
      <c r="S11" s="188"/>
      <c r="T11" s="188"/>
      <c r="U11" s="188"/>
      <c r="V11" s="188"/>
      <c r="W11" s="206">
        <f>AD12</f>
        <v>0.63462132856692366</v>
      </c>
      <c r="X11" s="206"/>
      <c r="Y11" s="23"/>
      <c r="Z11" s="23"/>
      <c r="AA11" s="23"/>
      <c r="AB11" s="15"/>
      <c r="AC11" s="1" t="s">
        <v>345</v>
      </c>
      <c r="AD11" s="2">
        <f>AD28/AD9</f>
        <v>504814.74141031707</v>
      </c>
      <c r="AE11" s="1" t="s">
        <v>241</v>
      </c>
      <c r="AF11" s="2">
        <f>BS!G11</f>
        <v>21744579946</v>
      </c>
    </row>
    <row r="12" spans="1:43" ht="15.6" customHeight="1" x14ac:dyDescent="0.15">
      <c r="A12" s="12"/>
      <c r="B12" s="15"/>
      <c r="D12" s="4"/>
      <c r="O12" s="15"/>
      <c r="P12" s="188"/>
      <c r="Q12" s="188"/>
      <c r="R12" s="188"/>
      <c r="S12" s="188"/>
      <c r="T12" s="188"/>
      <c r="U12" s="188"/>
      <c r="V12" s="188"/>
      <c r="W12" s="206"/>
      <c r="X12" s="206"/>
      <c r="Y12" s="23"/>
      <c r="Z12" s="23"/>
      <c r="AA12" s="23"/>
      <c r="AB12" s="15"/>
      <c r="AC12" s="1" t="s">
        <v>31</v>
      </c>
      <c r="AD12" s="5">
        <f>AD29/AD30</f>
        <v>0.63462132856692366</v>
      </c>
    </row>
    <row r="13" spans="1:43" ht="15.6" customHeight="1" x14ac:dyDescent="0.15">
      <c r="A13" s="12"/>
      <c r="B13" s="15"/>
      <c r="O13" s="15"/>
      <c r="P13" s="1" t="s">
        <v>348</v>
      </c>
      <c r="W13" s="23"/>
      <c r="X13" s="23"/>
      <c r="Y13" s="23"/>
      <c r="Z13" s="23"/>
      <c r="AA13" s="23"/>
      <c r="AB13" s="15"/>
      <c r="AC13" s="1" t="s">
        <v>32</v>
      </c>
      <c r="AD13" s="5">
        <f>AD28/AD29</f>
        <v>0.57574281699318197</v>
      </c>
    </row>
    <row r="14" spans="1:43" ht="19.5" customHeight="1" x14ac:dyDescent="0.15">
      <c r="A14" s="12"/>
      <c r="B14" s="15"/>
      <c r="C14" s="163" t="s">
        <v>0</v>
      </c>
      <c r="D14" s="164"/>
      <c r="E14" s="164"/>
      <c r="F14" s="164"/>
      <c r="G14" s="164"/>
      <c r="H14" s="165"/>
      <c r="I14" s="163" t="s">
        <v>3</v>
      </c>
      <c r="J14" s="164"/>
      <c r="K14" s="164"/>
      <c r="L14" s="164"/>
      <c r="M14" s="164"/>
      <c r="N14" s="165"/>
      <c r="O14" s="15"/>
      <c r="P14" s="188" t="s">
        <v>335</v>
      </c>
      <c r="Q14" s="188"/>
      <c r="R14" s="188"/>
      <c r="S14" s="188"/>
      <c r="T14" s="188"/>
      <c r="U14" s="188"/>
      <c r="V14" s="188"/>
      <c r="W14" s="206">
        <f>AF9</f>
        <v>0.7163422914902603</v>
      </c>
      <c r="X14" s="206"/>
      <c r="Y14" s="23"/>
      <c r="Z14" s="23"/>
      <c r="AA14" s="23"/>
      <c r="AB14" s="15"/>
      <c r="AC14" s="1" t="s">
        <v>21</v>
      </c>
      <c r="AD14" s="2" t="s">
        <v>47</v>
      </c>
    </row>
    <row r="15" spans="1:43" ht="19.5" customHeight="1" x14ac:dyDescent="0.15">
      <c r="A15" s="12"/>
      <c r="B15" s="15"/>
      <c r="C15" s="166"/>
      <c r="D15" s="167"/>
      <c r="E15" s="167"/>
      <c r="F15" s="167"/>
      <c r="G15" s="167"/>
      <c r="H15" s="168"/>
      <c r="I15" s="166"/>
      <c r="J15" s="167"/>
      <c r="K15" s="167"/>
      <c r="L15" s="167"/>
      <c r="M15" s="167"/>
      <c r="N15" s="168"/>
      <c r="O15" s="15"/>
      <c r="P15" s="188"/>
      <c r="Q15" s="188"/>
      <c r="R15" s="188"/>
      <c r="S15" s="188"/>
      <c r="T15" s="188"/>
      <c r="U15" s="188"/>
      <c r="V15" s="188"/>
      <c r="W15" s="206"/>
      <c r="X15" s="206"/>
      <c r="Y15" s="23"/>
      <c r="Z15" s="23"/>
      <c r="AA15" s="23"/>
      <c r="AB15" s="15"/>
      <c r="AC15" s="1" t="s">
        <v>330</v>
      </c>
      <c r="AD15" s="2" t="str">
        <f>IF(AF10=0,0,TEXT(INT(AF10/10^8),"#億;;")&amp;TEXT(MOD(AF10,10^8)/10^4,"[&gt;=1000]#,##0万円;[&gt;0]#万円;円"))</f>
        <v>303億5,501万円</v>
      </c>
      <c r="AE15" s="1" t="s">
        <v>324</v>
      </c>
      <c r="AF15" s="1" t="str">
        <f>IF(AF11=0,0,TEXT(INT(AF11/10^8),"#億;;")&amp;TEXT(MOD(AF11,10^8)/10^4,"[&gt;=1000]#,##0万円;[&gt;0]#万円;円"))</f>
        <v>217億4,458万円</v>
      </c>
    </row>
    <row r="16" spans="1:43" ht="20.100000000000001" customHeight="1" x14ac:dyDescent="0.15">
      <c r="A16" s="12"/>
      <c r="B16" s="15"/>
      <c r="C16" s="190" t="s">
        <v>54</v>
      </c>
      <c r="D16" s="107" t="s">
        <v>33</v>
      </c>
      <c r="E16" s="107"/>
      <c r="F16" s="107"/>
      <c r="G16" s="127" t="str">
        <f>IF(AD16=0,0,TEXT(INT(AD16/10^8),"#億;;")&amp;TEXT(MOD(AD16,10^8)/10^4,"[&gt;=1000]#,##0万円;[&gt;0]#万円;円"))</f>
        <v>57億3,623万円</v>
      </c>
      <c r="H16" s="127"/>
      <c r="I16" s="161" t="s">
        <v>4</v>
      </c>
      <c r="J16" s="151" t="s">
        <v>64</v>
      </c>
      <c r="K16" s="151"/>
      <c r="L16" s="151"/>
      <c r="M16" s="127" t="str">
        <f>IF(AD23=0,0,TEXT(INT(AD23/10^8),"#億;;")&amp;TEXT(MOD(AD23,10^8)/10^4,"[&gt;=1000]#,##0万円;[&gt;0]#万円;円"))</f>
        <v>35億5,813万円</v>
      </c>
      <c r="N16" s="127"/>
      <c r="O16" s="15"/>
      <c r="P16" s="1" t="s">
        <v>347</v>
      </c>
      <c r="W16" s="23"/>
      <c r="X16" s="23"/>
      <c r="Y16" s="23"/>
      <c r="Z16" s="23"/>
      <c r="AA16" s="23"/>
      <c r="AB16" s="15"/>
      <c r="AC16" s="1" t="s">
        <v>1</v>
      </c>
      <c r="AD16" s="8">
        <f>BS!B6</f>
        <v>5736226774</v>
      </c>
      <c r="AE16" s="3"/>
      <c r="AF16" s="40"/>
      <c r="AG16" s="40"/>
      <c r="AH16" s="40"/>
      <c r="AI16" s="40"/>
      <c r="AJ16" s="40"/>
      <c r="AK16" s="40"/>
      <c r="AL16" s="40"/>
      <c r="AM16" s="40"/>
      <c r="AN16" s="40"/>
      <c r="AO16" s="40"/>
      <c r="AP16" s="40"/>
      <c r="AQ16" s="40"/>
    </row>
    <row r="17" spans="1:43" ht="20.100000000000001" customHeight="1" x14ac:dyDescent="0.15">
      <c r="A17" s="12"/>
      <c r="B17" s="15"/>
      <c r="C17" s="191"/>
      <c r="D17" s="193" t="s">
        <v>285</v>
      </c>
      <c r="E17" s="193"/>
      <c r="F17" s="193"/>
      <c r="G17" s="127"/>
      <c r="H17" s="127"/>
      <c r="I17" s="161"/>
      <c r="J17" s="151"/>
      <c r="K17" s="151"/>
      <c r="L17" s="151"/>
      <c r="M17" s="127"/>
      <c r="N17" s="127"/>
      <c r="O17" s="15"/>
      <c r="P17" s="209" t="s">
        <v>342</v>
      </c>
      <c r="Q17" s="209"/>
      <c r="R17" s="209"/>
      <c r="S17" s="209"/>
      <c r="T17" s="185" t="str">
        <f>AD15</f>
        <v>303億5,501万円</v>
      </c>
      <c r="U17" s="185"/>
      <c r="V17" s="185"/>
      <c r="W17" s="186" t="s">
        <v>301</v>
      </c>
      <c r="X17" s="186"/>
      <c r="Y17" s="187" t="str">
        <f>AF15</f>
        <v>217億4,458万円</v>
      </c>
      <c r="Z17" s="187"/>
      <c r="AA17" s="40"/>
      <c r="AB17" s="15"/>
      <c r="AC17" s="1" t="s">
        <v>74</v>
      </c>
      <c r="AD17" s="8">
        <f>BS!B22</f>
        <v>5042962438</v>
      </c>
      <c r="AF17" s="40"/>
      <c r="AG17" s="40"/>
      <c r="AH17" s="40"/>
      <c r="AI17" s="40"/>
      <c r="AJ17" s="40"/>
      <c r="AK17" s="40"/>
      <c r="AL17" s="40"/>
      <c r="AM17" s="40"/>
      <c r="AN17" s="40"/>
      <c r="AO17" s="40"/>
      <c r="AP17" s="40"/>
      <c r="AQ17" s="40"/>
    </row>
    <row r="18" spans="1:43" ht="20.100000000000001" customHeight="1" x14ac:dyDescent="0.15">
      <c r="A18" s="12"/>
      <c r="B18" s="15"/>
      <c r="C18" s="191"/>
      <c r="D18" s="194"/>
      <c r="E18" s="194"/>
      <c r="F18" s="194"/>
      <c r="G18" s="127"/>
      <c r="H18" s="127"/>
      <c r="I18" s="161"/>
      <c r="J18" s="151" t="s">
        <v>34</v>
      </c>
      <c r="K18" s="151"/>
      <c r="L18" s="151"/>
      <c r="M18" s="127" t="str">
        <f>IF(AD24=0,0,TEXT(INT(AD24/10^8),"#億;;")&amp;TEXT(MOD(AD24,10^8)/10^4,"[&gt;=1000]#,##0万円;[&gt;0]#万円;円"))</f>
        <v>11億7,202万円</v>
      </c>
      <c r="N18" s="127"/>
      <c r="O18" s="15"/>
      <c r="P18" s="188" t="s">
        <v>340</v>
      </c>
      <c r="Q18" s="188"/>
      <c r="R18" s="188"/>
      <c r="S18" s="188"/>
      <c r="T18" s="188"/>
      <c r="U18" s="188"/>
      <c r="V18" s="188"/>
      <c r="W18" s="206">
        <f>AD13</f>
        <v>0.57574281699318197</v>
      </c>
      <c r="X18" s="206"/>
      <c r="Y18" s="40"/>
      <c r="Z18" s="40"/>
      <c r="AA18" s="40"/>
      <c r="AB18" s="15"/>
      <c r="AC18" s="1" t="s">
        <v>237</v>
      </c>
      <c r="AD18" s="8">
        <f>SUM(BS!B31:B32)+BS!B33</f>
        <v>99380236</v>
      </c>
      <c r="AF18" s="40"/>
      <c r="AG18" s="40"/>
      <c r="AH18" s="40"/>
      <c r="AI18" s="40"/>
      <c r="AJ18" s="40"/>
      <c r="AK18" s="40"/>
      <c r="AL18" s="40"/>
      <c r="AM18" s="40"/>
      <c r="AN18" s="40"/>
      <c r="AO18" s="40"/>
      <c r="AP18" s="40"/>
      <c r="AQ18" s="40"/>
    </row>
    <row r="19" spans="1:43" ht="20.100000000000001" customHeight="1" x14ac:dyDescent="0.15">
      <c r="A19" s="12"/>
      <c r="B19" s="15"/>
      <c r="C19" s="191"/>
      <c r="D19" s="194"/>
      <c r="E19" s="194"/>
      <c r="F19" s="194"/>
      <c r="G19" s="127"/>
      <c r="H19" s="127"/>
      <c r="I19" s="161"/>
      <c r="J19" s="151"/>
      <c r="K19" s="151"/>
      <c r="L19" s="151"/>
      <c r="M19" s="127"/>
      <c r="N19" s="127"/>
      <c r="O19" s="15"/>
      <c r="P19" s="188"/>
      <c r="Q19" s="188"/>
      <c r="R19" s="188"/>
      <c r="S19" s="188"/>
      <c r="T19" s="188"/>
      <c r="U19" s="188"/>
      <c r="V19" s="188"/>
      <c r="W19" s="206"/>
      <c r="X19" s="206"/>
      <c r="Y19" s="40"/>
      <c r="Z19" s="40"/>
      <c r="AA19" s="40"/>
      <c r="AB19" s="15"/>
      <c r="AC19" s="1" t="s">
        <v>238</v>
      </c>
      <c r="AD19" s="8">
        <f>BS!B36</f>
        <v>1784855206</v>
      </c>
      <c r="AF19" s="40"/>
      <c r="AG19" s="40"/>
      <c r="AH19" s="40"/>
      <c r="AI19" s="40"/>
      <c r="AJ19" s="40"/>
      <c r="AK19" s="40"/>
      <c r="AL19" s="40"/>
      <c r="AM19" s="40"/>
      <c r="AN19" s="40"/>
      <c r="AO19" s="40"/>
      <c r="AP19" s="40"/>
      <c r="AQ19" s="40"/>
    </row>
    <row r="20" spans="1:43" ht="20.100000000000001" customHeight="1" x14ac:dyDescent="0.15">
      <c r="A20" s="12"/>
      <c r="B20" s="15"/>
      <c r="C20" s="191"/>
      <c r="D20" s="107" t="s">
        <v>61</v>
      </c>
      <c r="E20" s="107"/>
      <c r="F20" s="107"/>
      <c r="G20" s="127" t="str">
        <f>IF(AD17=0,0,TEXT(INT(AD17/10^8),"#億;;")&amp;TEXT(MOD(AD17,10^8)/10^4,"[&gt;=1000]#,##0万円;[&gt;0]#万円;円"))</f>
        <v>50億4,296万円</v>
      </c>
      <c r="H20" s="127"/>
      <c r="I20" s="161"/>
      <c r="J20" s="151" t="s">
        <v>35</v>
      </c>
      <c r="K20" s="151"/>
      <c r="L20" s="151"/>
      <c r="M20" s="127" t="str">
        <f>IF(AD25=0,0,TEXT(INT(AD25/10^8),"#億;;")&amp;TEXT(MOD(AD25,10^8)/10^4,"[&gt;=1000]#,##0万円;[&gt;0]#万円;円"))</f>
        <v>8,212万円</v>
      </c>
      <c r="N20" s="127"/>
      <c r="O20" s="15"/>
      <c r="P20" s="52" t="s">
        <v>346</v>
      </c>
      <c r="Q20" s="40"/>
      <c r="R20" s="40"/>
      <c r="S20" s="40"/>
      <c r="T20" s="40"/>
      <c r="U20" s="40"/>
      <c r="V20" s="40"/>
      <c r="W20" s="40"/>
      <c r="X20" s="40"/>
      <c r="Y20" s="40"/>
      <c r="Z20" s="40"/>
      <c r="AA20" s="40"/>
      <c r="AB20" s="15"/>
      <c r="AC20" s="1" t="s">
        <v>40</v>
      </c>
      <c r="AD20" s="8">
        <f>BS!B50</f>
        <v>316637477</v>
      </c>
      <c r="AF20" s="40"/>
      <c r="AG20" s="40"/>
      <c r="AH20" s="40"/>
      <c r="AI20" s="40"/>
      <c r="AJ20" s="40"/>
      <c r="AK20" s="40"/>
      <c r="AL20" s="40"/>
      <c r="AM20" s="40"/>
      <c r="AN20" s="40"/>
      <c r="AO20" s="40"/>
      <c r="AP20" s="40"/>
      <c r="AQ20" s="40"/>
    </row>
    <row r="21" spans="1:43" ht="20.100000000000001" customHeight="1" x14ac:dyDescent="0.15">
      <c r="A21" s="12"/>
      <c r="B21" s="15"/>
      <c r="C21" s="191"/>
      <c r="D21" s="193" t="s">
        <v>341</v>
      </c>
      <c r="E21" s="207"/>
      <c r="F21" s="207"/>
      <c r="G21" s="127"/>
      <c r="H21" s="127"/>
      <c r="I21" s="161"/>
      <c r="J21" s="151"/>
      <c r="K21" s="151"/>
      <c r="L21" s="151"/>
      <c r="M21" s="127"/>
      <c r="N21" s="127"/>
      <c r="O21" s="15"/>
      <c r="P21" s="15"/>
      <c r="Q21" s="15"/>
      <c r="R21" s="15"/>
      <c r="S21" s="15"/>
      <c r="T21" s="15"/>
      <c r="U21" s="15"/>
      <c r="V21" s="15"/>
      <c r="W21" s="15"/>
      <c r="X21" s="15"/>
      <c r="Y21" s="15"/>
      <c r="Z21" s="15"/>
      <c r="AA21" s="15"/>
      <c r="AB21" s="15"/>
      <c r="AC21" s="1" t="s">
        <v>41</v>
      </c>
      <c r="AD21" s="8">
        <f>BS!B49-BS!B50</f>
        <v>1616760727</v>
      </c>
      <c r="AE21" s="36"/>
      <c r="AF21" s="40"/>
      <c r="AG21" s="40"/>
      <c r="AH21" s="40"/>
      <c r="AI21" s="40"/>
      <c r="AJ21" s="40"/>
      <c r="AK21" s="40"/>
      <c r="AL21" s="40"/>
      <c r="AM21" s="40"/>
      <c r="AN21" s="40"/>
      <c r="AO21" s="40"/>
      <c r="AP21" s="40"/>
      <c r="AQ21" s="40"/>
    </row>
    <row r="22" spans="1:43" ht="20.100000000000001" customHeight="1" x14ac:dyDescent="0.15">
      <c r="A22" s="12"/>
      <c r="B22" s="15"/>
      <c r="C22" s="191"/>
      <c r="D22" s="208"/>
      <c r="E22" s="208"/>
      <c r="F22" s="208"/>
      <c r="G22" s="127"/>
      <c r="H22" s="127"/>
      <c r="I22" s="161" t="s">
        <v>6</v>
      </c>
      <c r="J22" s="179" t="s">
        <v>247</v>
      </c>
      <c r="K22" s="180"/>
      <c r="L22" s="181"/>
      <c r="M22" s="99" t="str">
        <f>IF(AD26=0,0,TEXT(INT(AD26/10^8),"#億;;")&amp;TEXT(MOD(AD26,10^8)/10^4,"[&gt;=1000]#,##0万円;[&gt;0]#万円;円"))</f>
        <v>9,884万円</v>
      </c>
      <c r="N22" s="100"/>
      <c r="O22" s="15"/>
      <c r="P22" s="195" t="s">
        <v>355</v>
      </c>
      <c r="Q22" s="195"/>
      <c r="R22" s="195"/>
      <c r="S22" s="195"/>
      <c r="T22" s="195"/>
      <c r="U22" s="195"/>
      <c r="V22" s="195"/>
      <c r="W22" s="195"/>
      <c r="X22" s="195"/>
      <c r="Y22" s="195"/>
      <c r="Z22" s="195"/>
      <c r="AA22" s="195"/>
      <c r="AB22" s="15"/>
      <c r="AC22" s="1" t="s">
        <v>2</v>
      </c>
      <c r="AD22" s="8">
        <f>SUM(AD16:AD21)</f>
        <v>14596822858</v>
      </c>
      <c r="AE22" s="6"/>
      <c r="AF22" s="40"/>
      <c r="AG22" s="40"/>
      <c r="AH22" s="40"/>
      <c r="AI22" s="40"/>
      <c r="AJ22" s="40"/>
      <c r="AK22" s="40"/>
      <c r="AL22" s="40"/>
      <c r="AM22" s="40"/>
      <c r="AN22" s="40"/>
      <c r="AO22" s="40"/>
      <c r="AP22" s="40"/>
      <c r="AQ22" s="40"/>
    </row>
    <row r="23" spans="1:43" ht="20.100000000000001" customHeight="1" x14ac:dyDescent="0.15">
      <c r="A23" s="12"/>
      <c r="B23" s="15"/>
      <c r="C23" s="191"/>
      <c r="D23" s="151" t="s">
        <v>237</v>
      </c>
      <c r="E23" s="151"/>
      <c r="F23" s="151"/>
      <c r="G23" s="127" t="str">
        <f>IF(AD18=0,0,TEXT(INT(AD18/10^8),"#億;;")&amp;TEXT(MOD(AD18,10^8)/10^4,"[&gt;=1000]#,##0万円;[&gt;0]#万円;円"))</f>
        <v>9,938万円</v>
      </c>
      <c r="H23" s="127"/>
      <c r="I23" s="162"/>
      <c r="J23" s="182"/>
      <c r="K23" s="183"/>
      <c r="L23" s="184"/>
      <c r="M23" s="109"/>
      <c r="N23" s="110"/>
      <c r="O23" s="15"/>
      <c r="P23" s="177" t="s">
        <v>321</v>
      </c>
      <c r="Q23" s="177"/>
      <c r="R23" s="178" t="str">
        <f>G43</f>
        <v>6億2,106万円</v>
      </c>
      <c r="S23" s="178"/>
      <c r="T23" s="178"/>
      <c r="U23" s="54" t="s">
        <v>306</v>
      </c>
      <c r="V23" s="53"/>
      <c r="W23" s="53"/>
      <c r="X23" s="53"/>
      <c r="Y23" s="53"/>
      <c r="Z23" s="38"/>
      <c r="AA23" s="38"/>
      <c r="AB23" s="15"/>
      <c r="AC23" s="1" t="s">
        <v>66</v>
      </c>
      <c r="AD23" s="8">
        <f>BS!B65</f>
        <v>3558125270</v>
      </c>
      <c r="AE23" s="2"/>
      <c r="AF23" s="37"/>
      <c r="AG23" s="38"/>
      <c r="AH23" s="38"/>
      <c r="AI23" s="38"/>
      <c r="AJ23" s="38"/>
      <c r="AK23" s="38"/>
      <c r="AL23" s="38"/>
      <c r="AM23" s="38"/>
      <c r="AN23" s="38"/>
      <c r="AO23" s="38"/>
      <c r="AP23" s="38"/>
      <c r="AQ23" s="38"/>
    </row>
    <row r="24" spans="1:43" ht="20.100000000000001" customHeight="1" x14ac:dyDescent="0.15">
      <c r="A24" s="12"/>
      <c r="B24" s="15"/>
      <c r="C24" s="191"/>
      <c r="D24" s="151"/>
      <c r="E24" s="151"/>
      <c r="F24" s="151"/>
      <c r="G24" s="127"/>
      <c r="H24" s="127"/>
      <c r="I24" s="162"/>
      <c r="J24" s="179" t="s">
        <v>65</v>
      </c>
      <c r="K24" s="180"/>
      <c r="L24" s="181"/>
      <c r="M24" s="99" t="str">
        <f>IF(AD27=0,0,TEXT(INT(AD27/10^8),"#億;;")&amp;TEXT(MOD(AD27,10^8)/10^4,"[&gt;=1000]#,##0万円;[&gt;0]#万円;円"))</f>
        <v>4億2,227万円</v>
      </c>
      <c r="N24" s="100"/>
      <c r="O24" s="15"/>
      <c r="P24" s="177" t="s">
        <v>322</v>
      </c>
      <c r="Q24" s="177"/>
      <c r="R24" s="178" t="str">
        <f>G46</f>
        <v>△4億2,683万円</v>
      </c>
      <c r="S24" s="178"/>
      <c r="T24" s="178"/>
      <c r="U24" s="53" t="s">
        <v>307</v>
      </c>
      <c r="V24" s="53"/>
      <c r="W24" s="53"/>
      <c r="X24" s="53"/>
      <c r="Y24" s="53"/>
      <c r="Z24" s="38"/>
      <c r="AA24" s="38"/>
      <c r="AB24" s="15"/>
      <c r="AC24" s="1" t="s">
        <v>5</v>
      </c>
      <c r="AD24" s="8">
        <f>BS!B67</f>
        <v>1172015000</v>
      </c>
      <c r="AF24" s="38"/>
      <c r="AG24" s="38"/>
      <c r="AH24" s="38"/>
      <c r="AI24" s="38"/>
      <c r="AJ24" s="38"/>
      <c r="AK24" s="38"/>
      <c r="AL24" s="38"/>
      <c r="AM24" s="38"/>
      <c r="AN24" s="38"/>
      <c r="AO24" s="38"/>
      <c r="AP24" s="38"/>
      <c r="AQ24" s="38"/>
    </row>
    <row r="25" spans="1:43" ht="20.100000000000001" customHeight="1" x14ac:dyDescent="0.15">
      <c r="A25" s="12"/>
      <c r="B25" s="15"/>
      <c r="C25" s="191"/>
      <c r="D25" s="151" t="s">
        <v>245</v>
      </c>
      <c r="E25" s="151"/>
      <c r="F25" s="151"/>
      <c r="G25" s="127" t="str">
        <f>IF(AD19=0,0,TEXT(INT(AD19/10^8),"#億;;")&amp;TEXT(MOD(AD19,10^8)/10^4,"[&gt;=1000]#,##0万円;[&gt;0]#万円;円"))</f>
        <v>17億8,486万円</v>
      </c>
      <c r="H25" s="127"/>
      <c r="I25" s="162"/>
      <c r="J25" s="182"/>
      <c r="K25" s="183"/>
      <c r="L25" s="184"/>
      <c r="M25" s="109"/>
      <c r="N25" s="110"/>
      <c r="O25" s="15"/>
      <c r="P25" s="177" t="s">
        <v>323</v>
      </c>
      <c r="Q25" s="177"/>
      <c r="R25" s="178" t="str">
        <f>G49</f>
        <v>△2億6,116万円</v>
      </c>
      <c r="S25" s="178"/>
      <c r="T25" s="178"/>
      <c r="U25" s="53" t="s">
        <v>326</v>
      </c>
      <c r="V25" s="53"/>
      <c r="W25" s="53"/>
      <c r="X25" s="53"/>
      <c r="Y25" s="53"/>
      <c r="Z25" s="38"/>
      <c r="AA25" s="38"/>
      <c r="AB25" s="15"/>
      <c r="AC25" s="1" t="s">
        <v>27</v>
      </c>
      <c r="AD25" s="8">
        <f>BS!B64-BS!B65-BS!B67</f>
        <v>82117000</v>
      </c>
      <c r="AF25" s="38"/>
      <c r="AG25" s="38"/>
      <c r="AH25" s="38"/>
      <c r="AI25" s="38"/>
      <c r="AJ25" s="38"/>
      <c r="AK25" s="38"/>
      <c r="AL25" s="38"/>
      <c r="AM25" s="38"/>
      <c r="AN25" s="38"/>
      <c r="AO25" s="38"/>
      <c r="AP25" s="38"/>
      <c r="AQ25" s="38"/>
    </row>
    <row r="26" spans="1:43" ht="20.100000000000001" customHeight="1" x14ac:dyDescent="0.15">
      <c r="A26" s="12"/>
      <c r="B26" s="15"/>
      <c r="C26" s="192"/>
      <c r="D26" s="151"/>
      <c r="E26" s="151"/>
      <c r="F26" s="151"/>
      <c r="G26" s="127"/>
      <c r="H26" s="127"/>
      <c r="I26" s="151" t="s">
        <v>7</v>
      </c>
      <c r="J26" s="151"/>
      <c r="K26" s="151"/>
      <c r="L26" s="151"/>
      <c r="M26" s="127" t="str">
        <f>IF(AD28=0,0,TEXT(INT(AD28/10^8),"#億;;")&amp;TEXT(MOD(AD28,10^8)/10^4,"[&gt;=1000]#,##0万円;[&gt;0]#万円;円"))</f>
        <v>53億3,337万円</v>
      </c>
      <c r="N26" s="127"/>
      <c r="O26" s="15"/>
      <c r="P26" s="159" t="s">
        <v>331</v>
      </c>
      <c r="Q26" s="159"/>
      <c r="R26" s="159"/>
      <c r="S26" s="159"/>
      <c r="T26" s="159"/>
      <c r="U26" s="159"/>
      <c r="V26" s="160" t="str">
        <f>G42</f>
        <v>△6,693万円</v>
      </c>
      <c r="W26" s="160"/>
      <c r="X26" s="160"/>
      <c r="Y26" s="53"/>
      <c r="Z26" s="38"/>
      <c r="AA26" s="38"/>
      <c r="AB26" s="15"/>
      <c r="AC26" s="1" t="s">
        <v>67</v>
      </c>
      <c r="AD26" s="8">
        <f>BS!B76</f>
        <v>98843397</v>
      </c>
      <c r="AF26" s="38"/>
      <c r="AG26" s="38"/>
      <c r="AH26" s="38"/>
      <c r="AI26" s="38"/>
      <c r="AJ26" s="38"/>
      <c r="AK26" s="38"/>
      <c r="AL26" s="38"/>
      <c r="AM26" s="38"/>
      <c r="AN26" s="38"/>
      <c r="AO26" s="38"/>
      <c r="AP26" s="38"/>
      <c r="AQ26" s="38"/>
    </row>
    <row r="27" spans="1:43" ht="20.100000000000001" customHeight="1" x14ac:dyDescent="0.15">
      <c r="A27" s="12"/>
      <c r="B27" s="15"/>
      <c r="C27" s="161" t="s">
        <v>244</v>
      </c>
      <c r="D27" s="151" t="s">
        <v>246</v>
      </c>
      <c r="E27" s="151"/>
      <c r="F27" s="151"/>
      <c r="G27" s="78" t="str">
        <f>IF(AD20=0,0,TEXT(INT(AD20/10^8),"#億;;")&amp;TEXT(MOD(AD20,10^8)/10^4,"[&gt;=1000]#,##0万円;[&gt;0]#万円;円"))</f>
        <v>3億1,664万円</v>
      </c>
      <c r="H27" s="78"/>
      <c r="I27" s="163" t="s">
        <v>8</v>
      </c>
      <c r="J27" s="164"/>
      <c r="K27" s="164"/>
      <c r="L27" s="164"/>
      <c r="M27" s="164"/>
      <c r="N27" s="165"/>
      <c r="O27" s="15"/>
      <c r="P27" s="169" t="s">
        <v>329</v>
      </c>
      <c r="Q27" s="169"/>
      <c r="R27" s="169"/>
      <c r="S27" s="169"/>
      <c r="T27" s="169"/>
      <c r="U27" s="169"/>
      <c r="V27" s="169"/>
      <c r="W27" s="169"/>
      <c r="X27" s="223" t="str">
        <f>G53</f>
        <v>3億1,664万円</v>
      </c>
      <c r="Y27" s="223"/>
      <c r="Z27" s="223"/>
      <c r="AA27" s="38"/>
      <c r="AB27" s="15"/>
      <c r="AC27" s="1" t="s">
        <v>68</v>
      </c>
      <c r="AD27" s="8">
        <f>BS!B70-BS!B76</f>
        <v>422267076</v>
      </c>
      <c r="AF27" s="38"/>
      <c r="AG27" s="38"/>
      <c r="AH27" s="38"/>
      <c r="AI27" s="38"/>
      <c r="AJ27" s="38"/>
      <c r="AK27" s="38"/>
      <c r="AL27" s="38"/>
      <c r="AM27" s="38"/>
      <c r="AN27" s="38"/>
      <c r="AO27" s="38"/>
      <c r="AP27" s="38"/>
      <c r="AQ27" s="38"/>
    </row>
    <row r="28" spans="1:43" ht="20.100000000000001" customHeight="1" x14ac:dyDescent="0.15">
      <c r="A28" s="12"/>
      <c r="B28" s="15"/>
      <c r="C28" s="161"/>
      <c r="D28" s="151"/>
      <c r="E28" s="151"/>
      <c r="F28" s="151"/>
      <c r="G28" s="78"/>
      <c r="H28" s="78"/>
      <c r="I28" s="166"/>
      <c r="J28" s="167"/>
      <c r="K28" s="167"/>
      <c r="L28" s="167"/>
      <c r="M28" s="167"/>
      <c r="N28" s="168"/>
      <c r="O28" s="15"/>
      <c r="P28" s="169"/>
      <c r="Q28" s="169"/>
      <c r="R28" s="169"/>
      <c r="S28" s="169"/>
      <c r="T28" s="169"/>
      <c r="U28" s="169"/>
      <c r="V28" s="169"/>
      <c r="W28" s="169"/>
      <c r="X28" s="223"/>
      <c r="Y28" s="223"/>
      <c r="Z28" s="223"/>
      <c r="AA28" s="38"/>
      <c r="AB28" s="15"/>
      <c r="AC28" s="1" t="s">
        <v>7</v>
      </c>
      <c r="AD28" s="8">
        <f>BS!B79</f>
        <v>5333367743</v>
      </c>
      <c r="AF28" s="38"/>
      <c r="AG28" s="38"/>
      <c r="AH28" s="38"/>
      <c r="AI28" s="38"/>
      <c r="AJ28" s="38"/>
      <c r="AK28" s="38"/>
      <c r="AL28" s="38"/>
      <c r="AM28" s="38"/>
      <c r="AN28" s="38"/>
      <c r="AO28" s="38"/>
      <c r="AP28" s="38"/>
      <c r="AQ28" s="38"/>
    </row>
    <row r="29" spans="1:43" ht="20.100000000000001" customHeight="1" x14ac:dyDescent="0.15">
      <c r="A29" s="12"/>
      <c r="B29" s="15"/>
      <c r="C29" s="162"/>
      <c r="D29" s="151" t="s">
        <v>63</v>
      </c>
      <c r="E29" s="151"/>
      <c r="F29" s="151"/>
      <c r="G29" s="127" t="str">
        <f>IF(AD21=0,0,TEXT(INT(AD21/10^8),"#億;;")&amp;TEXT(MOD(AD21,10^8)/10^4,"[&gt;=1000]#,##0万円;[&gt;0]#万円;円"))</f>
        <v>16億1,676万円</v>
      </c>
      <c r="H29" s="127"/>
      <c r="I29" s="151" t="s">
        <v>9</v>
      </c>
      <c r="J29" s="151"/>
      <c r="K29" s="151"/>
      <c r="L29" s="151"/>
      <c r="M29" s="79" t="str">
        <f>IF(AD29=0,0,TEXT(INT(AD29/10^8),"#億;;")&amp;TEXT(MOD(AD29,10^8)/10^4,"[&gt;=1000]#,##0万円;[&gt;0]#万円;円"))</f>
        <v>92億6,346万円</v>
      </c>
      <c r="N29" s="79"/>
      <c r="O29" s="15"/>
      <c r="P29" s="15"/>
      <c r="Q29" s="15"/>
      <c r="R29" s="15"/>
      <c r="S29" s="15"/>
      <c r="T29" s="15"/>
      <c r="U29" s="15"/>
      <c r="V29" s="15"/>
      <c r="W29" s="15"/>
      <c r="X29" s="15"/>
      <c r="Y29" s="15"/>
      <c r="Z29" s="15"/>
      <c r="AA29" s="15"/>
      <c r="AB29" s="15"/>
      <c r="AC29" s="1" t="s">
        <v>9</v>
      </c>
      <c r="AD29" s="8">
        <f>BS!B84</f>
        <v>9263455115</v>
      </c>
    </row>
    <row r="30" spans="1:43" ht="20.100000000000001" customHeight="1" x14ac:dyDescent="0.15">
      <c r="A30" s="12"/>
      <c r="B30" s="15"/>
      <c r="C30" s="162"/>
      <c r="D30" s="151"/>
      <c r="E30" s="151"/>
      <c r="F30" s="151"/>
      <c r="G30" s="127"/>
      <c r="H30" s="127"/>
      <c r="I30" s="151"/>
      <c r="J30" s="151"/>
      <c r="K30" s="151"/>
      <c r="L30" s="151"/>
      <c r="M30" s="79"/>
      <c r="N30" s="79"/>
      <c r="O30" s="15"/>
      <c r="P30" s="158" t="s">
        <v>58</v>
      </c>
      <c r="Q30" s="158"/>
      <c r="R30" s="158"/>
      <c r="S30" s="158"/>
      <c r="T30" s="158"/>
      <c r="U30" s="15"/>
      <c r="V30" s="7" t="s">
        <v>19</v>
      </c>
      <c r="AB30" s="15"/>
      <c r="AC30" s="1" t="s">
        <v>10</v>
      </c>
      <c r="AD30" s="8">
        <f>SUM(AD28:AD29)</f>
        <v>14596822858</v>
      </c>
    </row>
    <row r="31" spans="1:43" ht="20.100000000000001" customHeight="1" x14ac:dyDescent="0.15">
      <c r="A31" s="12"/>
      <c r="B31" s="15"/>
      <c r="C31" s="151" t="s">
        <v>2</v>
      </c>
      <c r="D31" s="151"/>
      <c r="E31" s="151"/>
      <c r="F31" s="151"/>
      <c r="G31" s="127" t="str">
        <f>IF(AD22=0,0,TEXT(INT(AD22/10^8),"#,###億;;")&amp;TEXT(MOD(AD22,10^8)/10^4,"[&gt;=1000]#,##0万円;[&gt;0]#万円;円"))</f>
        <v>145億9,682万円</v>
      </c>
      <c r="H31" s="127"/>
      <c r="I31" s="151" t="s">
        <v>10</v>
      </c>
      <c r="J31" s="151"/>
      <c r="K31" s="151"/>
      <c r="L31" s="151"/>
      <c r="M31" s="127" t="str">
        <f>IF(AD30=0,0,TEXT(INT(AD30/10^8),"#,###億;;")&amp;TEXT(MOD(AD30,10^8)/10^4,"[&gt;=1000]#,##0万円;[&gt;0]#万円;円"))</f>
        <v>145億9,682万円</v>
      </c>
      <c r="N31" s="127"/>
      <c r="O31" s="15"/>
      <c r="P31" s="158"/>
      <c r="Q31" s="158"/>
      <c r="R31" s="158"/>
      <c r="S31" s="158"/>
      <c r="T31" s="158"/>
      <c r="U31" s="15"/>
      <c r="V31" s="170" t="s">
        <v>287</v>
      </c>
      <c r="W31" s="170"/>
      <c r="X31" s="170"/>
      <c r="Y31" s="170"/>
      <c r="Z31" s="170"/>
      <c r="AA31" s="170"/>
      <c r="AB31" s="15"/>
    </row>
    <row r="32" spans="1:43" ht="15.6" customHeight="1" x14ac:dyDescent="0.15">
      <c r="A32" s="12"/>
      <c r="B32" s="15"/>
      <c r="C32" s="15"/>
      <c r="D32" s="15"/>
      <c r="E32" s="15"/>
      <c r="F32" s="15"/>
      <c r="G32" s="15"/>
      <c r="H32" s="15"/>
      <c r="I32" s="15"/>
      <c r="J32" s="15"/>
      <c r="K32" s="15"/>
      <c r="L32" s="15"/>
      <c r="M32" s="15"/>
      <c r="N32" s="15"/>
      <c r="O32" s="15"/>
      <c r="P32" s="171" t="s">
        <v>288</v>
      </c>
      <c r="Q32" s="171"/>
      <c r="R32" s="171"/>
      <c r="S32" s="171"/>
      <c r="T32" s="171"/>
      <c r="U32" s="15"/>
      <c r="V32" s="170"/>
      <c r="W32" s="170"/>
      <c r="X32" s="170"/>
      <c r="Y32" s="170"/>
      <c r="Z32" s="170"/>
      <c r="AA32" s="170"/>
      <c r="AB32" s="15"/>
      <c r="AC32" s="1" t="s">
        <v>22</v>
      </c>
      <c r="AD32" s="2" t="s">
        <v>49</v>
      </c>
    </row>
    <row r="33" spans="1:30" ht="15.6" customHeight="1" x14ac:dyDescent="0.15">
      <c r="A33" s="12"/>
      <c r="B33" s="15"/>
      <c r="C33" s="15"/>
      <c r="D33" s="15"/>
      <c r="E33" s="15"/>
      <c r="F33" s="15"/>
      <c r="G33" s="15"/>
      <c r="H33" s="15"/>
      <c r="I33" s="15"/>
      <c r="J33" s="15"/>
      <c r="K33" s="15"/>
      <c r="L33" s="15"/>
      <c r="M33" s="15"/>
      <c r="N33" s="15"/>
      <c r="O33" s="15"/>
      <c r="P33" s="171"/>
      <c r="Q33" s="171"/>
      <c r="R33" s="171"/>
      <c r="S33" s="171"/>
      <c r="T33" s="171"/>
      <c r="U33" s="15"/>
      <c r="V33" s="170"/>
      <c r="W33" s="170"/>
      <c r="X33" s="170"/>
      <c r="Y33" s="170"/>
      <c r="Z33" s="170"/>
      <c r="AA33" s="170"/>
      <c r="AB33" s="15"/>
      <c r="AC33" s="1" t="s">
        <v>50</v>
      </c>
      <c r="AD33" s="8">
        <f>CF!B48</f>
        <v>331505838</v>
      </c>
    </row>
    <row r="34" spans="1:30" ht="15.6" customHeight="1" x14ac:dyDescent="0.15">
      <c r="A34" s="12"/>
      <c r="B34" s="17"/>
      <c r="C34" s="173" t="s">
        <v>60</v>
      </c>
      <c r="D34" s="174"/>
      <c r="E34" s="174"/>
      <c r="F34" s="174"/>
      <c r="G34" s="174"/>
      <c r="H34" s="174"/>
      <c r="I34" s="15"/>
      <c r="J34" s="175" t="s">
        <v>59</v>
      </c>
      <c r="K34" s="175"/>
      <c r="L34" s="175"/>
      <c r="M34" s="175"/>
      <c r="N34" s="175"/>
      <c r="O34" s="15"/>
      <c r="P34" s="171"/>
      <c r="Q34" s="171"/>
      <c r="R34" s="171"/>
      <c r="S34" s="171"/>
      <c r="T34" s="171"/>
      <c r="U34" s="15"/>
      <c r="V34" s="19"/>
      <c r="W34" s="19"/>
      <c r="X34" s="19"/>
      <c r="Y34" s="19"/>
      <c r="Z34" s="19"/>
      <c r="AA34" s="19"/>
      <c r="AB34" s="15"/>
      <c r="AC34" s="1" t="s">
        <v>51</v>
      </c>
      <c r="AD34" s="8">
        <f>CF!B47</f>
        <v>-66927175</v>
      </c>
    </row>
    <row r="35" spans="1:30" ht="15.6" customHeight="1" x14ac:dyDescent="0.15">
      <c r="A35" s="12"/>
      <c r="B35" s="17"/>
      <c r="C35" s="174"/>
      <c r="D35" s="174"/>
      <c r="E35" s="174"/>
      <c r="F35" s="174"/>
      <c r="G35" s="174"/>
      <c r="H35" s="174"/>
      <c r="I35" s="15"/>
      <c r="J35" s="175"/>
      <c r="K35" s="175"/>
      <c r="L35" s="175"/>
      <c r="M35" s="175"/>
      <c r="N35" s="175"/>
      <c r="O35" s="15"/>
      <c r="P35" s="171"/>
      <c r="Q35" s="171"/>
      <c r="R35" s="171"/>
      <c r="S35" s="171"/>
      <c r="T35" s="171"/>
      <c r="U35" s="15"/>
      <c r="V35" s="7" t="s">
        <v>69</v>
      </c>
      <c r="W35" s="20"/>
      <c r="X35" s="20"/>
      <c r="Y35" s="20"/>
      <c r="Z35" s="20"/>
      <c r="AA35" s="20"/>
      <c r="AB35" s="15"/>
      <c r="AC35" s="1" t="s">
        <v>36</v>
      </c>
      <c r="AD35" s="8">
        <f>CF!B24</f>
        <v>621062164</v>
      </c>
    </row>
    <row r="36" spans="1:30" ht="15" customHeight="1" x14ac:dyDescent="0.15">
      <c r="A36" s="12"/>
      <c r="B36" s="15"/>
      <c r="C36" s="170" t="s">
        <v>289</v>
      </c>
      <c r="D36" s="170"/>
      <c r="E36" s="170"/>
      <c r="F36" s="170"/>
      <c r="G36" s="170"/>
      <c r="H36" s="170"/>
      <c r="I36" s="15"/>
      <c r="J36" s="170" t="s">
        <v>290</v>
      </c>
      <c r="K36" s="170"/>
      <c r="L36" s="170"/>
      <c r="M36" s="170"/>
      <c r="N36" s="170"/>
      <c r="O36" s="15"/>
      <c r="P36" s="171"/>
      <c r="Q36" s="171"/>
      <c r="R36" s="171"/>
      <c r="S36" s="171"/>
      <c r="T36" s="171"/>
      <c r="U36" s="15"/>
      <c r="V36" s="176" t="s">
        <v>267</v>
      </c>
      <c r="W36" s="176"/>
      <c r="X36" s="176"/>
      <c r="Y36" s="176"/>
      <c r="Z36" s="176"/>
      <c r="AA36" s="176"/>
      <c r="AB36" s="15"/>
      <c r="AC36" s="1" t="s">
        <v>52</v>
      </c>
      <c r="AD36" s="8">
        <f>CF!B38</f>
        <v>-426825210</v>
      </c>
    </row>
    <row r="37" spans="1:30" ht="15" customHeight="1" x14ac:dyDescent="0.15">
      <c r="A37" s="12"/>
      <c r="B37" s="15"/>
      <c r="C37" s="170"/>
      <c r="D37" s="170"/>
      <c r="E37" s="170"/>
      <c r="F37" s="170"/>
      <c r="G37" s="170"/>
      <c r="H37" s="170"/>
      <c r="I37" s="15"/>
      <c r="J37" s="170"/>
      <c r="K37" s="170"/>
      <c r="L37" s="170"/>
      <c r="M37" s="170"/>
      <c r="N37" s="170"/>
      <c r="O37" s="15"/>
      <c r="P37" s="172"/>
      <c r="Q37" s="172"/>
      <c r="R37" s="172"/>
      <c r="S37" s="172"/>
      <c r="T37" s="172"/>
      <c r="U37" s="15"/>
      <c r="V37" s="176"/>
      <c r="W37" s="176"/>
      <c r="X37" s="176"/>
      <c r="Y37" s="176"/>
      <c r="Z37" s="176"/>
      <c r="AA37" s="176"/>
      <c r="AB37" s="15"/>
      <c r="AC37" s="1" t="s">
        <v>53</v>
      </c>
      <c r="AD37" s="8">
        <f>CF!B46</f>
        <v>-261164129</v>
      </c>
    </row>
    <row r="38" spans="1:30" ht="15" customHeight="1" x14ac:dyDescent="0.15">
      <c r="A38" s="12"/>
      <c r="B38" s="15"/>
      <c r="C38" s="170"/>
      <c r="D38" s="170"/>
      <c r="E38" s="170"/>
      <c r="F38" s="170"/>
      <c r="G38" s="170"/>
      <c r="H38" s="170"/>
      <c r="I38" s="15"/>
      <c r="J38" s="170"/>
      <c r="K38" s="170"/>
      <c r="L38" s="170"/>
      <c r="M38" s="170"/>
      <c r="N38" s="170"/>
      <c r="O38" s="15"/>
      <c r="P38" s="122" t="s">
        <v>272</v>
      </c>
      <c r="Q38" s="123"/>
      <c r="R38" s="124"/>
      <c r="S38" s="84" t="str">
        <f>IF(AD51=0,0,TEXT(INT(AD51/10^8),"#億;;")&amp;TEXT(MOD(AD51,10^8)/10^4,"[&gt;=1000]#,##0万円;[&gt;0]#万円;円"))</f>
        <v>47億6,991万円</v>
      </c>
      <c r="T38" s="85"/>
      <c r="U38" s="15"/>
      <c r="V38" s="176"/>
      <c r="W38" s="176"/>
      <c r="X38" s="176"/>
      <c r="Y38" s="176"/>
      <c r="Z38" s="176"/>
      <c r="AA38" s="176"/>
      <c r="AB38" s="15"/>
      <c r="AC38" s="1" t="s">
        <v>248</v>
      </c>
      <c r="AD38" s="8">
        <f>CF!B53</f>
        <v>52058814</v>
      </c>
    </row>
    <row r="39" spans="1:30" ht="15" customHeight="1" x14ac:dyDescent="0.15">
      <c r="A39" s="12"/>
      <c r="B39" s="15"/>
      <c r="C39" s="170"/>
      <c r="D39" s="170"/>
      <c r="E39" s="170"/>
      <c r="F39" s="170"/>
      <c r="G39" s="170"/>
      <c r="H39" s="170"/>
      <c r="I39" s="15"/>
      <c r="J39" s="170"/>
      <c r="K39" s="170"/>
      <c r="L39" s="170"/>
      <c r="M39" s="170"/>
      <c r="N39" s="170"/>
      <c r="O39" s="15"/>
      <c r="P39" s="140" t="s">
        <v>273</v>
      </c>
      <c r="Q39" s="141"/>
      <c r="R39" s="142"/>
      <c r="S39" s="99" t="str">
        <f>IF(AD52=0,0,TEXT(INT(AD52/10^8),"#億;;")&amp;TEXT(MOD(AD52,10^8)/10^4,"[&gt;=1000]#,##0万円;[&gt;0]#万円;円"))</f>
        <v>11億5,397万円</v>
      </c>
      <c r="T39" s="143"/>
      <c r="U39" s="15"/>
      <c r="V39" s="176"/>
      <c r="W39" s="176"/>
      <c r="X39" s="176"/>
      <c r="Y39" s="176"/>
      <c r="Z39" s="176"/>
      <c r="AA39" s="176"/>
      <c r="AB39" s="15"/>
      <c r="AC39" s="1" t="s">
        <v>11</v>
      </c>
      <c r="AD39" s="8">
        <f>AD33+AD34+AD38</f>
        <v>316637477</v>
      </c>
    </row>
    <row r="40" spans="1:30" ht="15" customHeight="1" x14ac:dyDescent="0.15">
      <c r="A40" s="12"/>
      <c r="B40" s="15"/>
      <c r="C40" s="23"/>
      <c r="D40" s="23"/>
      <c r="E40" s="23"/>
      <c r="F40" s="23"/>
      <c r="G40" s="23"/>
      <c r="H40" s="23"/>
      <c r="I40" s="15"/>
      <c r="J40" s="170"/>
      <c r="K40" s="170"/>
      <c r="L40" s="170"/>
      <c r="M40" s="170"/>
      <c r="N40" s="170"/>
      <c r="O40" s="15"/>
      <c r="P40" s="119" t="s">
        <v>15</v>
      </c>
      <c r="Q40" s="120"/>
      <c r="R40" s="121"/>
      <c r="S40" s="144"/>
      <c r="T40" s="145"/>
      <c r="U40" s="15"/>
      <c r="V40" s="176"/>
      <c r="W40" s="176"/>
      <c r="X40" s="176"/>
      <c r="Y40" s="176"/>
      <c r="Z40" s="176"/>
      <c r="AA40" s="176"/>
      <c r="AB40" s="15"/>
    </row>
    <row r="41" spans="1:30" ht="15" customHeight="1" x14ac:dyDescent="0.15">
      <c r="A41" s="12"/>
      <c r="B41" s="15"/>
      <c r="C41" s="151" t="s">
        <v>55</v>
      </c>
      <c r="D41" s="151"/>
      <c r="E41" s="151"/>
      <c r="F41" s="151"/>
      <c r="G41" s="127" t="str">
        <f>IF(AD33=0,0,TEXT(INT(AD33/10^8),"#億;;")&amp;TEXT(MOD(AD33,10^8)/10^4,"[&gt;=1000]#,##0万円;[&gt;0]#万円;円"))</f>
        <v>3億3,151万円</v>
      </c>
      <c r="H41" s="127"/>
      <c r="I41" s="15"/>
      <c r="J41" s="170"/>
      <c r="K41" s="170"/>
      <c r="L41" s="170"/>
      <c r="M41" s="170"/>
      <c r="N41" s="170"/>
      <c r="O41" s="15"/>
      <c r="P41" s="140" t="s">
        <v>274</v>
      </c>
      <c r="Q41" s="141"/>
      <c r="R41" s="142"/>
      <c r="S41" s="99" t="str">
        <f>IF(AD53=0,0,TEXT(INT(AD53/10^8),"#億;;")&amp;TEXT(MOD(AD53,10^8)/10^4,"[&gt;=1000]#,##0万円;[&gt;0]#万円;円"))</f>
        <v>13億8,582万円</v>
      </c>
      <c r="T41" s="143"/>
      <c r="U41" s="15"/>
      <c r="V41" s="176"/>
      <c r="W41" s="176"/>
      <c r="X41" s="176"/>
      <c r="Y41" s="176"/>
      <c r="Z41" s="176"/>
      <c r="AA41" s="176"/>
      <c r="AB41" s="15"/>
      <c r="AC41" s="1" t="s">
        <v>23</v>
      </c>
      <c r="AD41" s="2" t="s">
        <v>43</v>
      </c>
    </row>
    <row r="42" spans="1:30" ht="20.100000000000001" customHeight="1" x14ac:dyDescent="0.15">
      <c r="A42" s="12"/>
      <c r="B42" s="15"/>
      <c r="C42" s="151" t="s">
        <v>51</v>
      </c>
      <c r="D42" s="151"/>
      <c r="E42" s="151"/>
      <c r="F42" s="151"/>
      <c r="G42" s="127" t="str">
        <f>IF(AD34&gt;0,TEXT(INT(AD34/10^8),"#億;;")&amp;TEXT(MOD(AD34,10^8)/10^4,"[&gt;=1000]#,##0万円;[&gt;0]#万円;円"),"△"&amp;TEXT(INT(-AD34/10^8),"#億;;")&amp;TEXT(MOD(-AD34,10^8)/10^4,"[&gt;=1000]#,##0万円;[&gt;0]#万円;円"))</f>
        <v>△6,693万円</v>
      </c>
      <c r="H42" s="127"/>
      <c r="I42" s="15"/>
      <c r="J42" s="28"/>
      <c r="K42" s="28"/>
      <c r="L42" s="28"/>
      <c r="M42" s="28"/>
      <c r="N42" s="28"/>
      <c r="O42" s="15"/>
      <c r="P42" s="119" t="s">
        <v>254</v>
      </c>
      <c r="Q42" s="135"/>
      <c r="R42" s="136"/>
      <c r="S42" s="144"/>
      <c r="T42" s="145"/>
      <c r="U42" s="15"/>
      <c r="V42" s="21"/>
      <c r="W42" s="21"/>
      <c r="X42" s="21"/>
      <c r="Y42" s="21"/>
      <c r="Z42" s="21"/>
      <c r="AA42" s="21"/>
      <c r="AB42" s="15"/>
      <c r="AC42" s="1" t="s">
        <v>42</v>
      </c>
      <c r="AD42" s="8">
        <f>NW!B3</f>
        <v>8968329379</v>
      </c>
    </row>
    <row r="43" spans="1:30" ht="19.5" customHeight="1" x14ac:dyDescent="0.15">
      <c r="A43" s="12"/>
      <c r="B43" s="15"/>
      <c r="C43" s="24">
        <v>1</v>
      </c>
      <c r="D43" s="22" t="s">
        <v>36</v>
      </c>
      <c r="E43" s="25"/>
      <c r="F43" s="26"/>
      <c r="G43" s="108" t="str">
        <f>IF(AD35=0,0,TEXT(INT(AD35/10^8),"#億;;")&amp;TEXT(MOD(AD35,10^8)/10^4,"[&gt;=1000]#,##0万円;[&gt;0]#万円;円"))</f>
        <v>6億2,106万円</v>
      </c>
      <c r="H43" s="100"/>
      <c r="I43" s="15"/>
      <c r="J43" s="151" t="s">
        <v>250</v>
      </c>
      <c r="K43" s="151"/>
      <c r="L43" s="151"/>
      <c r="M43" s="152" t="str">
        <f>IF(AD42=0,0,TEXT(INT(AD42/10^8),"#億;;")&amp;TEXT(MOD(AD42,10^8)/10^4,"[&gt;=1000]#,##0万円;[&gt;0]#万円;円"))</f>
        <v>89億6,833万円</v>
      </c>
      <c r="N43" s="152"/>
      <c r="O43" s="15"/>
      <c r="P43" s="140" t="s">
        <v>275</v>
      </c>
      <c r="Q43" s="141"/>
      <c r="R43" s="142"/>
      <c r="S43" s="99" t="str">
        <f>IF(AD54=0,0,TEXT(INT(AD54/10^8),"#億;;")&amp;TEXT(MOD(AD54,10^8)/10^4,"[&gt;=1000]#,##0万円;[&gt;0]#万円;円"))</f>
        <v>7,092万円</v>
      </c>
      <c r="T43" s="143"/>
      <c r="U43" s="15"/>
      <c r="V43" s="153" t="s">
        <v>332</v>
      </c>
      <c r="W43" s="153"/>
      <c r="X43" s="153"/>
      <c r="Y43" s="153"/>
      <c r="Z43" s="153"/>
      <c r="AA43" s="153"/>
      <c r="AB43" s="15"/>
      <c r="AC43" s="1" t="s">
        <v>44</v>
      </c>
      <c r="AD43" s="8">
        <f>NW!B20</f>
        <v>295125736</v>
      </c>
    </row>
    <row r="44" spans="1:30" ht="19.5" customHeight="1" x14ac:dyDescent="0.15">
      <c r="A44" s="12"/>
      <c r="B44" s="15"/>
      <c r="C44" s="27"/>
      <c r="D44" s="113" t="s">
        <v>315</v>
      </c>
      <c r="E44" s="130"/>
      <c r="F44" s="131"/>
      <c r="G44" s="109"/>
      <c r="H44" s="110"/>
      <c r="I44" s="15"/>
      <c r="J44" s="151"/>
      <c r="K44" s="151"/>
      <c r="L44" s="151"/>
      <c r="M44" s="152"/>
      <c r="N44" s="152"/>
      <c r="O44" s="15"/>
      <c r="P44" s="119" t="s">
        <v>280</v>
      </c>
      <c r="Q44" s="135"/>
      <c r="R44" s="136"/>
      <c r="S44" s="144"/>
      <c r="T44" s="145"/>
      <c r="U44" s="15"/>
      <c r="V44" s="154"/>
      <c r="W44" s="154"/>
      <c r="X44" s="154"/>
      <c r="Y44" s="154"/>
      <c r="Z44" s="154"/>
      <c r="AA44" s="154"/>
      <c r="AB44" s="15"/>
      <c r="AC44" s="1" t="s">
        <v>45</v>
      </c>
      <c r="AD44" s="8">
        <f>NW!B4</f>
        <v>-4550617785</v>
      </c>
    </row>
    <row r="45" spans="1:30" ht="19.5" customHeight="1" x14ac:dyDescent="0.15">
      <c r="A45" s="12"/>
      <c r="B45" s="15"/>
      <c r="C45" s="27"/>
      <c r="D45" s="132"/>
      <c r="E45" s="133"/>
      <c r="F45" s="134"/>
      <c r="G45" s="101"/>
      <c r="H45" s="102"/>
      <c r="I45" s="15"/>
      <c r="J45" s="137" t="s">
        <v>251</v>
      </c>
      <c r="K45" s="137"/>
      <c r="L45" s="137"/>
      <c r="M45" s="138" t="str">
        <f>IF(AD43&gt;0,TEXT(INT(AD43/10^8),"#億;;")&amp;TEXT(MOD(AD43,10^8)/10^4,"[&gt;=1000]#,##0万円;[&gt;0]#万円;円"),"△"&amp;TEXT(INT(-AD43/10^8),"#億;;")&amp;TEXT(MOD(-AD43,10^8)/10^4,"[&gt;=1000]#,##0万円;[&gt;0]#万円;円"))</f>
        <v>2億9,513万円</v>
      </c>
      <c r="N45" s="139"/>
      <c r="O45" s="15"/>
      <c r="P45" s="140" t="s">
        <v>276</v>
      </c>
      <c r="Q45" s="141"/>
      <c r="R45" s="142"/>
      <c r="S45" s="99" t="str">
        <f>IF(AD55=0,0,TEXT(INT(AD55/10^8),"#億;;")&amp;TEXT(MOD(AD55,10^8)/10^4,"[&gt;=1000]#,##0万円;[&gt;0]#万円;円"))</f>
        <v>21億5,919万円</v>
      </c>
      <c r="T45" s="143"/>
      <c r="U45" s="15"/>
      <c r="V45" s="210" t="s">
        <v>343</v>
      </c>
      <c r="W45" s="210"/>
      <c r="X45" s="156" t="s">
        <v>352</v>
      </c>
      <c r="Y45" s="156"/>
      <c r="Z45" s="157" t="s">
        <v>70</v>
      </c>
      <c r="AA45" s="157"/>
      <c r="AB45" s="15"/>
      <c r="AC45" s="1" t="s">
        <v>46</v>
      </c>
      <c r="AD45" s="8">
        <f>NW!B5</f>
        <v>4743207330</v>
      </c>
    </row>
    <row r="46" spans="1:30" ht="19.5" customHeight="1" x14ac:dyDescent="0.15">
      <c r="A46" s="12"/>
      <c r="B46" s="15"/>
      <c r="C46" s="24">
        <v>2</v>
      </c>
      <c r="D46" s="107" t="s">
        <v>37</v>
      </c>
      <c r="E46" s="107"/>
      <c r="F46" s="107"/>
      <c r="G46" s="108" t="str">
        <f>IF(AD36&gt;0,TEXT(INT(AD36/10^8),"#億;;")&amp;TEXT(MOD(AD36,10^8)/10^4,"[&gt;=1000]#,##0万円;[&gt;0]#万円;円"),"△"&amp;TEXT(INT(-AD36/10^8),"#億;;")&amp;TEXT(MOD(-AD36,10^8)/10^4,"[&gt;=1000]#,##0万円;[&gt;0]#万円;円"))</f>
        <v>△4億2,683万円</v>
      </c>
      <c r="H46" s="100"/>
      <c r="I46" s="15"/>
      <c r="J46" s="111" t="s">
        <v>252</v>
      </c>
      <c r="K46" s="80"/>
      <c r="L46" s="80"/>
      <c r="M46" s="147" t="str">
        <f>"△"&amp;S52</f>
        <v>△45億5,062万円</v>
      </c>
      <c r="N46" s="148"/>
      <c r="O46" s="15"/>
      <c r="P46" s="119" t="s">
        <v>259</v>
      </c>
      <c r="Q46" s="120"/>
      <c r="R46" s="121"/>
      <c r="S46" s="144"/>
      <c r="T46" s="145"/>
      <c r="U46" s="15"/>
      <c r="V46" s="219" t="s">
        <v>269</v>
      </c>
      <c r="W46" s="220"/>
      <c r="X46" s="211" t="s">
        <v>320</v>
      </c>
      <c r="Y46" s="212"/>
      <c r="Z46" s="215">
        <v>15</v>
      </c>
      <c r="AA46" s="216"/>
      <c r="AB46" s="15"/>
      <c r="AC46" s="1" t="s">
        <v>24</v>
      </c>
      <c r="AD46" s="8">
        <f>SUM(NW!B14:B18)</f>
        <v>0</v>
      </c>
    </row>
    <row r="47" spans="1:30" ht="19.5" customHeight="1" x14ac:dyDescent="0.15">
      <c r="A47" s="12"/>
      <c r="B47" s="15"/>
      <c r="C47" s="27"/>
      <c r="D47" s="113" t="s">
        <v>317</v>
      </c>
      <c r="E47" s="114"/>
      <c r="F47" s="115"/>
      <c r="G47" s="109"/>
      <c r="H47" s="110"/>
      <c r="I47" s="15"/>
      <c r="J47" s="146"/>
      <c r="K47" s="146"/>
      <c r="L47" s="146"/>
      <c r="M47" s="149"/>
      <c r="N47" s="150"/>
      <c r="O47" s="15"/>
      <c r="P47" s="122" t="s">
        <v>277</v>
      </c>
      <c r="Q47" s="123"/>
      <c r="R47" s="124"/>
      <c r="S47" s="84" t="str">
        <f>IF(AD56=0,0,TEXT(INT(AD56/10^8),"#億;;")&amp;TEXT(MOD(AD56,10^8)/10^4,"[&gt;=1000]#,##0万円;[&gt;0]#万円;円"))</f>
        <v>2億1,904万円</v>
      </c>
      <c r="T47" s="85"/>
      <c r="U47" s="15"/>
      <c r="V47" s="221"/>
      <c r="W47" s="222"/>
      <c r="X47" s="213"/>
      <c r="Y47" s="214"/>
      <c r="Z47" s="217"/>
      <c r="AA47" s="218"/>
      <c r="AB47" s="15"/>
      <c r="AC47" s="1" t="s">
        <v>25</v>
      </c>
      <c r="AD47" s="8">
        <f>NW!B19</f>
        <v>102536191</v>
      </c>
    </row>
    <row r="48" spans="1:30" ht="19.5" customHeight="1" x14ac:dyDescent="0.15">
      <c r="A48" s="12"/>
      <c r="B48" s="15"/>
      <c r="C48" s="27"/>
      <c r="D48" s="116"/>
      <c r="E48" s="117"/>
      <c r="F48" s="118"/>
      <c r="G48" s="101"/>
      <c r="H48" s="102"/>
      <c r="I48" s="15"/>
      <c r="J48" s="125" t="s">
        <v>39</v>
      </c>
      <c r="K48" s="125"/>
      <c r="L48" s="125"/>
      <c r="M48" s="126" t="str">
        <f>IF(AD45=0,0,TEXT(INT(AD45/10^8),"#億;;")&amp;TEXT(MOD(AD45,10^8)/10^4,"[&gt;=1000]#,##0万円;[&gt;0]#万円;円"))</f>
        <v>47億4,321万円</v>
      </c>
      <c r="N48" s="126"/>
      <c r="O48" s="15"/>
      <c r="P48" s="129" t="s">
        <v>17</v>
      </c>
      <c r="Q48" s="129"/>
      <c r="R48" s="129"/>
      <c r="S48" s="99" t="str">
        <f>IF(AD57=0,0,TEXT(INT(AD57/10^8),"#億;;")&amp;TEXT(MOD(AD57,10^8)/10^4,"[&gt;=1000]#,##0万円;[&gt;0]#万円;円"))</f>
        <v>45億5,086万円</v>
      </c>
      <c r="T48" s="100"/>
      <c r="U48" s="15"/>
      <c r="V48" s="219" t="s">
        <v>72</v>
      </c>
      <c r="W48" s="220"/>
      <c r="X48" s="211" t="s">
        <v>320</v>
      </c>
      <c r="Y48" s="212"/>
      <c r="Z48" s="215">
        <v>20</v>
      </c>
      <c r="AA48" s="216"/>
      <c r="AB48" s="15"/>
      <c r="AC48" s="1" t="s">
        <v>13</v>
      </c>
      <c r="AD48" s="8">
        <f>AD42+AD43</f>
        <v>9263455115</v>
      </c>
    </row>
    <row r="49" spans="1:30" ht="19.5" customHeight="1" x14ac:dyDescent="0.15">
      <c r="A49" s="12"/>
      <c r="B49" s="15"/>
      <c r="C49" s="24">
        <v>3</v>
      </c>
      <c r="D49" s="107" t="s">
        <v>38</v>
      </c>
      <c r="E49" s="107"/>
      <c r="F49" s="107"/>
      <c r="G49" s="108" t="str">
        <f>IF(AD37&gt;0,TEXT(INT(AD37/10^8),"#億;;")&amp;TEXT(MOD(AD37,10^8)/10^4,"[&gt;=1000]#,##0万円;[&gt;0]#万円;円"),"△"&amp;TEXT(INT(-AD37/10^8),"#億;;")&amp;TEXT(MOD(-AD37,10^8)/10^4,"[&gt;=1000]#,##0万円;[&gt;0]#万円;円"))</f>
        <v>△2億6,116万円</v>
      </c>
      <c r="H49" s="100"/>
      <c r="I49" s="15"/>
      <c r="J49" s="111" t="s">
        <v>316</v>
      </c>
      <c r="K49" s="111"/>
      <c r="L49" s="111"/>
      <c r="M49" s="127"/>
      <c r="N49" s="127"/>
      <c r="O49" s="15"/>
      <c r="P49" s="80" t="s">
        <v>18</v>
      </c>
      <c r="Q49" s="80"/>
      <c r="R49" s="80"/>
      <c r="S49" s="101"/>
      <c r="T49" s="102"/>
      <c r="U49" s="15"/>
      <c r="V49" s="221"/>
      <c r="W49" s="222"/>
      <c r="X49" s="213"/>
      <c r="Y49" s="214"/>
      <c r="Z49" s="217"/>
      <c r="AA49" s="218"/>
      <c r="AB49" s="15"/>
    </row>
    <row r="50" spans="1:30" ht="19.5" customHeight="1" x14ac:dyDescent="0.15">
      <c r="A50" s="12"/>
      <c r="B50" s="15"/>
      <c r="C50" s="27"/>
      <c r="D50" s="113" t="s">
        <v>281</v>
      </c>
      <c r="E50" s="114"/>
      <c r="F50" s="115"/>
      <c r="G50" s="109"/>
      <c r="H50" s="110"/>
      <c r="I50" s="15"/>
      <c r="J50" s="112"/>
      <c r="K50" s="112"/>
      <c r="L50" s="112"/>
      <c r="M50" s="128"/>
      <c r="N50" s="128"/>
      <c r="O50" s="15"/>
      <c r="P50" s="96" t="s">
        <v>278</v>
      </c>
      <c r="Q50" s="97"/>
      <c r="R50" s="97"/>
      <c r="S50" s="84" t="str">
        <f>IF(AD58=0,0,TEXT(INT(AD58/10^8),"#億;;")&amp;TEXT(MOD(AD58,10^8)/10^4,"[&gt;=1000]#,##0万円;[&gt;0]#万円;円"))</f>
        <v>88万円</v>
      </c>
      <c r="T50" s="98"/>
      <c r="U50" s="15"/>
      <c r="V50" s="219" t="s">
        <v>270</v>
      </c>
      <c r="W50" s="220"/>
      <c r="X50" s="211">
        <v>5.2</v>
      </c>
      <c r="Y50" s="212"/>
      <c r="Z50" s="215">
        <v>25</v>
      </c>
      <c r="AA50" s="216"/>
      <c r="AB50" s="15"/>
      <c r="AC50" s="1" t="s">
        <v>26</v>
      </c>
      <c r="AD50" s="2" t="s">
        <v>48</v>
      </c>
    </row>
    <row r="51" spans="1:30" ht="19.5" customHeight="1" x14ac:dyDescent="0.15">
      <c r="A51" s="12"/>
      <c r="B51" s="15"/>
      <c r="C51" s="9"/>
      <c r="D51" s="116"/>
      <c r="E51" s="117"/>
      <c r="F51" s="118"/>
      <c r="G51" s="101"/>
      <c r="H51" s="102"/>
      <c r="I51" s="15"/>
      <c r="J51" s="93" t="s">
        <v>20</v>
      </c>
      <c r="K51" s="94"/>
      <c r="L51" s="95"/>
      <c r="M51" s="84">
        <f>IF(AD46=0,0,TEXT(INT(AD46/10^8),"#億;;")&amp;TEXT(MOD(AD46,10^8)/10^4,"[&gt;=1000]#,##0万円;[&gt;0]#万円;円"))</f>
        <v>0</v>
      </c>
      <c r="N51" s="85"/>
      <c r="O51" s="15"/>
      <c r="P51" s="96" t="s">
        <v>279</v>
      </c>
      <c r="Q51" s="97"/>
      <c r="R51" s="97"/>
      <c r="S51" s="84" t="str">
        <f>IF(AD59=0,0,TEXT(INT(AD59/10^8),"#億;;")&amp;TEXT(MOD(AD59,10^8)/10^4,"[&gt;=1000]#,##0万円;[&gt;0]#万円;円"))</f>
        <v>113万円</v>
      </c>
      <c r="T51" s="98"/>
      <c r="U51" s="15"/>
      <c r="V51" s="221"/>
      <c r="W51" s="222"/>
      <c r="X51" s="213"/>
      <c r="Y51" s="214"/>
      <c r="Z51" s="217"/>
      <c r="AA51" s="218"/>
      <c r="AB51" s="15"/>
      <c r="AC51" s="1" t="s">
        <v>14</v>
      </c>
      <c r="AD51" s="2">
        <f>SUM(AD52:AD55)</f>
        <v>4769907756</v>
      </c>
    </row>
    <row r="52" spans="1:30" ht="19.5" customHeight="1" x14ac:dyDescent="0.15">
      <c r="A52" s="12"/>
      <c r="B52" s="15"/>
      <c r="C52" s="81" t="s">
        <v>249</v>
      </c>
      <c r="D52" s="82"/>
      <c r="E52" s="82"/>
      <c r="F52" s="83"/>
      <c r="G52" s="84" t="str">
        <f>IF(AD38=0,0,TEXT(INT(AD38/10^8),"#億;;")&amp;TEXT(MOD(AD38,10^8)/10^4,"[&gt;=1000]#,##0万円;[&gt;0]#万円;円"))</f>
        <v>5,206万円</v>
      </c>
      <c r="H52" s="85"/>
      <c r="I52" s="15"/>
      <c r="J52" s="86" t="s">
        <v>12</v>
      </c>
      <c r="K52" s="87"/>
      <c r="L52" s="88"/>
      <c r="M52" s="84" t="s">
        <v>350</v>
      </c>
      <c r="N52" s="85"/>
      <c r="O52" s="15"/>
      <c r="P52" s="91" t="s">
        <v>265</v>
      </c>
      <c r="Q52" s="91"/>
      <c r="R52" s="91"/>
      <c r="S52" s="92" t="str">
        <f>IF(AD60=0,0,TEXT(INT(AD60/10^8),"#億;;")&amp;TEXT(MOD(AD60,10^8)/10^4,"[&gt;=1000]#,##0万円;[&gt;0]#万円;円"))</f>
        <v>45億5,062万円</v>
      </c>
      <c r="T52" s="92"/>
      <c r="U52" s="15"/>
      <c r="V52" s="219" t="s">
        <v>271</v>
      </c>
      <c r="W52" s="220"/>
      <c r="X52" s="211" t="s">
        <v>71</v>
      </c>
      <c r="Y52" s="212"/>
      <c r="Z52" s="215">
        <v>350</v>
      </c>
      <c r="AA52" s="216"/>
      <c r="AB52" s="15"/>
      <c r="AC52" s="1" t="s">
        <v>255</v>
      </c>
      <c r="AD52" s="8">
        <f>PL!B5</f>
        <v>1153968274</v>
      </c>
    </row>
    <row r="53" spans="1:30" ht="19.5" customHeight="1" x14ac:dyDescent="0.15">
      <c r="A53" s="12"/>
      <c r="B53" s="15"/>
      <c r="C53" s="77" t="s">
        <v>328</v>
      </c>
      <c r="D53" s="77"/>
      <c r="E53" s="77"/>
      <c r="F53" s="77"/>
      <c r="G53" s="78" t="str">
        <f>IF(AD39=0,0,TEXT(INT(AD39/10^8),"#億;;")&amp;TEXT(MOD(AD39,10^8)/10^4,"[&gt;=1000]#,##0万円;[&gt;0]#万円;円"))</f>
        <v>3億1,664万円</v>
      </c>
      <c r="H53" s="78"/>
      <c r="I53" s="15"/>
      <c r="J53" s="77" t="s">
        <v>253</v>
      </c>
      <c r="K53" s="77"/>
      <c r="L53" s="77"/>
      <c r="M53" s="79" t="str">
        <f>IF(AD48=0,0,TEXT(INT(AD48/10^8),"#億;;")&amp;TEXT(MOD(AD48,10^8)/10^4,"[&gt;=1000]#,##0万円;[&gt;0]#万円;円"))</f>
        <v>92億6,346万円</v>
      </c>
      <c r="N53" s="79"/>
      <c r="O53" s="15"/>
      <c r="P53" s="80" t="s">
        <v>266</v>
      </c>
      <c r="Q53" s="80"/>
      <c r="R53" s="80"/>
      <c r="S53" s="92"/>
      <c r="T53" s="92"/>
      <c r="U53" s="15"/>
      <c r="V53" s="221"/>
      <c r="W53" s="222"/>
      <c r="X53" s="213"/>
      <c r="Y53" s="214"/>
      <c r="Z53" s="217"/>
      <c r="AA53" s="218"/>
      <c r="AB53" s="15"/>
      <c r="AC53" s="1" t="s">
        <v>263</v>
      </c>
      <c r="AD53" s="8">
        <f>PL!B10</f>
        <v>1385822192</v>
      </c>
    </row>
    <row r="54" spans="1:30" ht="18" customHeight="1" x14ac:dyDescent="0.15">
      <c r="A54" s="1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 t="s">
        <v>264</v>
      </c>
      <c r="AD54" s="8">
        <f>PL!B15</f>
        <v>70923840</v>
      </c>
    </row>
    <row r="55" spans="1:30" ht="15" customHeight="1" x14ac:dyDescent="0.15">
      <c r="A55" s="13"/>
      <c r="B55" s="13"/>
      <c r="C55" s="13" t="s">
        <v>242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 t="s">
        <v>258</v>
      </c>
      <c r="AD55" s="8">
        <f>PL!B19</f>
        <v>2159193450</v>
      </c>
    </row>
    <row r="56" spans="1:30" ht="1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 t="s">
        <v>16</v>
      </c>
      <c r="AD56" s="8">
        <f>PL!B24</f>
        <v>219044193</v>
      </c>
    </row>
    <row r="57" spans="1:30" x14ac:dyDescent="0.15">
      <c r="A57" s="1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 t="s">
        <v>165</v>
      </c>
      <c r="AD57" s="35">
        <f>AD51-AD56</f>
        <v>4550863563</v>
      </c>
    </row>
    <row r="58" spans="1:30" x14ac:dyDescent="0.15">
      <c r="AC58" s="1" t="s">
        <v>260</v>
      </c>
      <c r="AD58" s="35">
        <f>PL!B28</f>
        <v>884086</v>
      </c>
    </row>
    <row r="59" spans="1:30" x14ac:dyDescent="0.15">
      <c r="AC59" s="1" t="s">
        <v>261</v>
      </c>
      <c r="AD59" s="35">
        <f>PL!B34</f>
        <v>1129864</v>
      </c>
    </row>
    <row r="60" spans="1:30" x14ac:dyDescent="0.15">
      <c r="AC60" s="1" t="s">
        <v>265</v>
      </c>
      <c r="AD60" s="2">
        <f>AD57+AD58-AD59</f>
        <v>4550617785</v>
      </c>
    </row>
    <row r="69" spans="16:16" x14ac:dyDescent="0.15">
      <c r="P69" s="58"/>
    </row>
  </sheetData>
  <mergeCells count="150">
    <mergeCell ref="P27:W28"/>
    <mergeCell ref="C36:H39"/>
    <mergeCell ref="J36:N41"/>
    <mergeCell ref="X27:Z28"/>
    <mergeCell ref="X8:X9"/>
    <mergeCell ref="Y8:Y9"/>
    <mergeCell ref="Y17:Z17"/>
    <mergeCell ref="R24:T24"/>
    <mergeCell ref="R25:T25"/>
    <mergeCell ref="T17:V17"/>
    <mergeCell ref="C14:H15"/>
    <mergeCell ref="I14:N15"/>
    <mergeCell ref="R23:T23"/>
    <mergeCell ref="P23:Q23"/>
    <mergeCell ref="P24:Q24"/>
    <mergeCell ref="P25:Q25"/>
    <mergeCell ref="D20:F20"/>
    <mergeCell ref="G20:H22"/>
    <mergeCell ref="P22:AA22"/>
    <mergeCell ref="D23:F24"/>
    <mergeCell ref="G23:H24"/>
    <mergeCell ref="J24:L25"/>
    <mergeCell ref="M24:N25"/>
    <mergeCell ref="D25:F26"/>
    <mergeCell ref="G25:H26"/>
    <mergeCell ref="X52:Y53"/>
    <mergeCell ref="Z52:AA53"/>
    <mergeCell ref="C53:F53"/>
    <mergeCell ref="G53:H53"/>
    <mergeCell ref="J53:L53"/>
    <mergeCell ref="M53:N53"/>
    <mergeCell ref="P53:R53"/>
    <mergeCell ref="C52:F52"/>
    <mergeCell ref="G52:H52"/>
    <mergeCell ref="J52:L52"/>
    <mergeCell ref="M52:N52"/>
    <mergeCell ref="P52:R52"/>
    <mergeCell ref="S52:T53"/>
    <mergeCell ref="D49:F49"/>
    <mergeCell ref="G49:H51"/>
    <mergeCell ref="J49:L50"/>
    <mergeCell ref="P49:R49"/>
    <mergeCell ref="D50:F51"/>
    <mergeCell ref="P50:R50"/>
    <mergeCell ref="S50:T50"/>
    <mergeCell ref="V50:W51"/>
    <mergeCell ref="V52:W53"/>
    <mergeCell ref="P46:R46"/>
    <mergeCell ref="V46:W47"/>
    <mergeCell ref="X50:Y51"/>
    <mergeCell ref="Z50:AA51"/>
    <mergeCell ref="J51:L51"/>
    <mergeCell ref="M51:N51"/>
    <mergeCell ref="P51:R51"/>
    <mergeCell ref="S51:T51"/>
    <mergeCell ref="X48:Y49"/>
    <mergeCell ref="Z48:AA49"/>
    <mergeCell ref="V43:AA44"/>
    <mergeCell ref="D44:F45"/>
    <mergeCell ref="P44:R44"/>
    <mergeCell ref="J45:L45"/>
    <mergeCell ref="M45:N45"/>
    <mergeCell ref="P45:R45"/>
    <mergeCell ref="S45:T46"/>
    <mergeCell ref="V45:W45"/>
    <mergeCell ref="X45:Y45"/>
    <mergeCell ref="Z45:AA45"/>
    <mergeCell ref="X46:Y47"/>
    <mergeCell ref="Z46:AA47"/>
    <mergeCell ref="D47:F48"/>
    <mergeCell ref="P47:R47"/>
    <mergeCell ref="S47:T47"/>
    <mergeCell ref="J48:L48"/>
    <mergeCell ref="M48:N50"/>
    <mergeCell ref="P48:R48"/>
    <mergeCell ref="S48:T49"/>
    <mergeCell ref="V48:W49"/>
    <mergeCell ref="D46:F46"/>
    <mergeCell ref="G46:H48"/>
    <mergeCell ref="J46:L47"/>
    <mergeCell ref="M46:N47"/>
    <mergeCell ref="G41:H41"/>
    <mergeCell ref="P41:R41"/>
    <mergeCell ref="S41:T42"/>
    <mergeCell ref="C42:F42"/>
    <mergeCell ref="G42:H42"/>
    <mergeCell ref="P42:R42"/>
    <mergeCell ref="G43:H45"/>
    <mergeCell ref="J43:L44"/>
    <mergeCell ref="M43:N44"/>
    <mergeCell ref="P43:R43"/>
    <mergeCell ref="S43:T44"/>
    <mergeCell ref="P30:T31"/>
    <mergeCell ref="C31:F31"/>
    <mergeCell ref="G31:H31"/>
    <mergeCell ref="I31:L31"/>
    <mergeCell ref="M31:N31"/>
    <mergeCell ref="V31:AA33"/>
    <mergeCell ref="P32:T37"/>
    <mergeCell ref="C34:H35"/>
    <mergeCell ref="J34:N35"/>
    <mergeCell ref="V36:AA41"/>
    <mergeCell ref="C27:C30"/>
    <mergeCell ref="D27:F28"/>
    <mergeCell ref="G27:H28"/>
    <mergeCell ref="I27:N28"/>
    <mergeCell ref="D29:F30"/>
    <mergeCell ref="G29:H30"/>
    <mergeCell ref="I29:L30"/>
    <mergeCell ref="M29:N30"/>
    <mergeCell ref="P38:R38"/>
    <mergeCell ref="S38:T38"/>
    <mergeCell ref="P39:R39"/>
    <mergeCell ref="S39:T40"/>
    <mergeCell ref="P40:R40"/>
    <mergeCell ref="C41:F41"/>
    <mergeCell ref="C1:AB5"/>
    <mergeCell ref="AC6:AF6"/>
    <mergeCell ref="C6:N7"/>
    <mergeCell ref="P6:AA7"/>
    <mergeCell ref="C8:N11"/>
    <mergeCell ref="C16:C26"/>
    <mergeCell ref="J20:L21"/>
    <mergeCell ref="M20:N21"/>
    <mergeCell ref="D21:F22"/>
    <mergeCell ref="I22:I25"/>
    <mergeCell ref="J22:L23"/>
    <mergeCell ref="M22:N23"/>
    <mergeCell ref="D16:F16"/>
    <mergeCell ref="G16:H19"/>
    <mergeCell ref="I16:I21"/>
    <mergeCell ref="J16:L17"/>
    <mergeCell ref="M16:N17"/>
    <mergeCell ref="D17:F19"/>
    <mergeCell ref="J18:L19"/>
    <mergeCell ref="W17:X17"/>
    <mergeCell ref="P17:S17"/>
    <mergeCell ref="P8:S9"/>
    <mergeCell ref="T8:W9"/>
    <mergeCell ref="M18:N19"/>
    <mergeCell ref="V26:X26"/>
    <mergeCell ref="I26:L26"/>
    <mergeCell ref="M26:N26"/>
    <mergeCell ref="P26:U26"/>
    <mergeCell ref="W11:X12"/>
    <mergeCell ref="W14:X15"/>
    <mergeCell ref="W18:X19"/>
    <mergeCell ref="P14:V15"/>
    <mergeCell ref="P11:V12"/>
    <mergeCell ref="P18:V19"/>
  </mergeCells>
  <phoneticPr fontId="3"/>
  <printOptions horizontalCentered="1" verticalCentered="1"/>
  <pageMargins left="0" right="0" top="0" bottom="0" header="0.51181102362204722" footer="0"/>
  <pageSetup paperSize="8" scale="9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69"/>
  <sheetViews>
    <sheetView showGridLines="0" view="pageBreakPreview" zoomScale="70" zoomScaleNormal="55" zoomScaleSheetLayoutView="70" workbookViewId="0"/>
  </sheetViews>
  <sheetFormatPr defaultColWidth="8.875" defaultRowHeight="15.75" x14ac:dyDescent="0.15"/>
  <cols>
    <col min="1" max="1" width="3.25" style="1" customWidth="1"/>
    <col min="2" max="2" width="2.5" style="1" customWidth="1"/>
    <col min="3" max="3" width="3.625" style="1" customWidth="1"/>
    <col min="4" max="8" width="8.875" style="1" customWidth="1"/>
    <col min="9" max="9" width="3.625" style="1" customWidth="1"/>
    <col min="10" max="14" width="8.875" style="1" customWidth="1"/>
    <col min="15" max="15" width="9.5" style="1" customWidth="1"/>
    <col min="16" max="20" width="10.75" style="1" customWidth="1"/>
    <col min="21" max="21" width="4.625" style="1" customWidth="1"/>
    <col min="22" max="23" width="8.875" style="1" customWidth="1"/>
    <col min="24" max="24" width="10.625" style="1" customWidth="1"/>
    <col min="25" max="25" width="9.625" style="1" customWidth="1"/>
    <col min="26" max="27" width="8.875" style="1" customWidth="1"/>
    <col min="28" max="28" width="4.625" style="1" customWidth="1"/>
    <col min="29" max="29" width="25.625" style="1" customWidth="1"/>
    <col min="30" max="30" width="20.625" style="2" customWidth="1"/>
    <col min="31" max="32" width="20.625" style="1" customWidth="1"/>
    <col min="33" max="34" width="8.875" style="1" customWidth="1"/>
    <col min="35" max="16384" width="8.875" style="1"/>
  </cols>
  <sheetData>
    <row r="1" spans="1:32" ht="13.5" customHeight="1" x14ac:dyDescent="0.15">
      <c r="A1" s="12"/>
      <c r="B1" s="14"/>
      <c r="C1" s="196" t="s">
        <v>353</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32" ht="13.5" customHeight="1" x14ac:dyDescent="0.15">
      <c r="A2" s="12"/>
      <c r="B2" s="14"/>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32" ht="13.5" customHeight="1" x14ac:dyDescent="0.15">
      <c r="A3" s="12"/>
      <c r="B3" s="14"/>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32" ht="13.5" customHeight="1" x14ac:dyDescent="0.15">
      <c r="A4" s="12"/>
      <c r="B4" s="14"/>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1:32" ht="15" customHeight="1" x14ac:dyDescent="0.15">
      <c r="A5" s="12"/>
      <c r="B5" s="14"/>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row>
    <row r="6" spans="1:32" ht="15" customHeight="1" x14ac:dyDescent="0.15">
      <c r="A6" s="12"/>
      <c r="B6" s="16"/>
      <c r="C6" s="199" t="s">
        <v>325</v>
      </c>
      <c r="D6" s="200"/>
      <c r="E6" s="200"/>
      <c r="F6" s="200"/>
      <c r="G6" s="200"/>
      <c r="H6" s="200"/>
      <c r="I6" s="200"/>
      <c r="J6" s="200"/>
      <c r="K6" s="200"/>
      <c r="L6" s="200"/>
      <c r="M6" s="200"/>
      <c r="N6" s="200"/>
      <c r="O6" s="15"/>
      <c r="P6" s="201" t="s">
        <v>283</v>
      </c>
      <c r="Q6" s="201"/>
      <c r="R6" s="201"/>
      <c r="S6" s="201"/>
      <c r="T6" s="201"/>
      <c r="U6" s="201"/>
      <c r="V6" s="201"/>
      <c r="W6" s="201"/>
      <c r="X6" s="201"/>
      <c r="Y6" s="201"/>
      <c r="Z6" s="201"/>
      <c r="AA6" s="201"/>
      <c r="AB6" s="15"/>
      <c r="AC6" s="198"/>
      <c r="AD6" s="198"/>
      <c r="AE6" s="198"/>
      <c r="AF6" s="198"/>
    </row>
    <row r="7" spans="1:32" ht="15" customHeight="1" x14ac:dyDescent="0.15">
      <c r="A7" s="12"/>
      <c r="B7" s="16"/>
      <c r="C7" s="200"/>
      <c r="D7" s="200"/>
      <c r="E7" s="200"/>
      <c r="F7" s="200"/>
      <c r="G7" s="200"/>
      <c r="H7" s="200"/>
      <c r="I7" s="200"/>
      <c r="J7" s="200"/>
      <c r="K7" s="200"/>
      <c r="L7" s="200"/>
      <c r="M7" s="200"/>
      <c r="N7" s="200"/>
      <c r="O7" s="15"/>
      <c r="P7" s="201"/>
      <c r="Q7" s="201"/>
      <c r="R7" s="201"/>
      <c r="S7" s="201"/>
      <c r="T7" s="201"/>
      <c r="U7" s="201"/>
      <c r="V7" s="201"/>
      <c r="W7" s="201"/>
      <c r="X7" s="201"/>
      <c r="Y7" s="201"/>
      <c r="Z7" s="201"/>
      <c r="AA7" s="201"/>
      <c r="AB7" s="15"/>
    </row>
    <row r="8" spans="1:32" ht="13.5" customHeight="1" x14ac:dyDescent="0.15">
      <c r="A8" s="12"/>
      <c r="B8" s="15"/>
      <c r="C8" s="202" t="s">
        <v>284</v>
      </c>
      <c r="D8" s="202"/>
      <c r="E8" s="202"/>
      <c r="F8" s="202"/>
      <c r="G8" s="202"/>
      <c r="H8" s="202"/>
      <c r="I8" s="202"/>
      <c r="J8" s="202"/>
      <c r="K8" s="202"/>
      <c r="L8" s="202"/>
      <c r="M8" s="202"/>
      <c r="N8" s="202"/>
      <c r="O8" s="15"/>
      <c r="P8" s="188" t="s">
        <v>291</v>
      </c>
      <c r="Q8" s="188"/>
      <c r="R8" s="188"/>
      <c r="S8" s="188"/>
      <c r="T8" s="203" t="str">
        <f>【一般会計等】!$T$8</f>
        <v>（令和６年１月１日現在人口</v>
      </c>
      <c r="U8" s="203"/>
      <c r="V8" s="203"/>
      <c r="W8" s="203"/>
      <c r="X8" s="204">
        <f>AD9</f>
        <v>10565</v>
      </c>
      <c r="Y8" s="205" t="s">
        <v>293</v>
      </c>
      <c r="Z8" s="39"/>
      <c r="AA8" s="23"/>
      <c r="AB8" s="15"/>
    </row>
    <row r="9" spans="1:32" ht="15.6" customHeight="1" x14ac:dyDescent="0.15">
      <c r="A9" s="12"/>
      <c r="B9" s="15"/>
      <c r="C9" s="202"/>
      <c r="D9" s="202"/>
      <c r="E9" s="202"/>
      <c r="F9" s="202"/>
      <c r="G9" s="202"/>
      <c r="H9" s="202"/>
      <c r="I9" s="202"/>
      <c r="J9" s="202"/>
      <c r="K9" s="202"/>
      <c r="L9" s="202"/>
      <c r="M9" s="202"/>
      <c r="N9" s="202"/>
      <c r="O9" s="15"/>
      <c r="P9" s="188"/>
      <c r="Q9" s="188"/>
      <c r="R9" s="188"/>
      <c r="S9" s="188"/>
      <c r="T9" s="203"/>
      <c r="U9" s="203"/>
      <c r="V9" s="203"/>
      <c r="W9" s="203"/>
      <c r="X9" s="203"/>
      <c r="Y9" s="205"/>
      <c r="Z9" s="39"/>
      <c r="AA9" s="23"/>
      <c r="AB9" s="15"/>
      <c r="AC9" s="2" t="s">
        <v>28</v>
      </c>
      <c r="AD9" s="8">
        <f>【一般会計等】!AD9</f>
        <v>10565</v>
      </c>
      <c r="AE9" s="1" t="s">
        <v>334</v>
      </c>
      <c r="AF9" s="5">
        <f>AF11/AF10</f>
        <v>0.71933015213823892</v>
      </c>
    </row>
    <row r="10" spans="1:32" ht="15.6" customHeight="1" x14ac:dyDescent="0.15">
      <c r="A10" s="12"/>
      <c r="B10" s="15"/>
      <c r="C10" s="202"/>
      <c r="D10" s="202"/>
      <c r="E10" s="202"/>
      <c r="F10" s="202"/>
      <c r="G10" s="202"/>
      <c r="H10" s="202"/>
      <c r="I10" s="202"/>
      <c r="J10" s="202"/>
      <c r="K10" s="202"/>
      <c r="L10" s="202"/>
      <c r="M10" s="202"/>
      <c r="N10" s="202"/>
      <c r="O10" s="15"/>
      <c r="P10" s="23" t="s">
        <v>344</v>
      </c>
      <c r="Q10" s="50" t="str">
        <f>IF(AD10=0,0,TEXT(INT(AD10/10^8),"#億;;")&amp;TEXT(MOD(AD10,10^8)/10^4,"[&gt;=1000]#,##0万円;[&gt;0]#万円;円"))</f>
        <v>154万円</v>
      </c>
      <c r="R10" s="51" t="s">
        <v>296</v>
      </c>
      <c r="S10" s="50" t="str">
        <f>IF(AD11=0,0,TEXT(INT(AD11/10^8),"#億;;")&amp;TEXT(MOD(AD11,10^8)/10^4,"[&gt;=1000]#,##0万円;[&gt;0]#万円;円"))</f>
        <v>54万円</v>
      </c>
      <c r="T10" s="23"/>
      <c r="U10" s="23"/>
      <c r="V10" s="23"/>
      <c r="W10" s="23"/>
      <c r="X10" s="23"/>
      <c r="Y10" s="23"/>
      <c r="Z10" s="23"/>
      <c r="AA10" s="23"/>
      <c r="AB10" s="15"/>
      <c r="AC10" s="1" t="s">
        <v>29</v>
      </c>
      <c r="AD10" s="2">
        <f>AD22/AD9</f>
        <v>1543574.0447704685</v>
      </c>
      <c r="AE10" s="3" t="s">
        <v>240</v>
      </c>
      <c r="AF10" s="2">
        <f>BS!H10</f>
        <v>30701968632</v>
      </c>
    </row>
    <row r="11" spans="1:32" ht="15.6" customHeight="1" x14ac:dyDescent="0.15">
      <c r="A11" s="12"/>
      <c r="B11" s="15"/>
      <c r="C11" s="202"/>
      <c r="D11" s="202"/>
      <c r="E11" s="202"/>
      <c r="F11" s="202"/>
      <c r="G11" s="202"/>
      <c r="H11" s="202"/>
      <c r="I11" s="202"/>
      <c r="J11" s="202"/>
      <c r="K11" s="202"/>
      <c r="L11" s="202"/>
      <c r="M11" s="202"/>
      <c r="N11" s="202"/>
      <c r="O11" s="15"/>
      <c r="P11" s="188" t="s">
        <v>339</v>
      </c>
      <c r="Q11" s="188"/>
      <c r="R11" s="188"/>
      <c r="S11" s="188"/>
      <c r="T11" s="188"/>
      <c r="U11" s="188"/>
      <c r="V11" s="188"/>
      <c r="W11" s="206">
        <f>AD12</f>
        <v>0.65148174036149054</v>
      </c>
      <c r="X11" s="206"/>
      <c r="Y11" s="23"/>
      <c r="Z11" s="23"/>
      <c r="AA11" s="23"/>
      <c r="AB11" s="15"/>
      <c r="AC11" s="1" t="s">
        <v>345</v>
      </c>
      <c r="AD11" s="2">
        <f>AD28/AD9</f>
        <v>537963.73970657832</v>
      </c>
      <c r="AE11" s="1" t="s">
        <v>241</v>
      </c>
      <c r="AF11" s="2">
        <f>BS!H11</f>
        <v>22084851767</v>
      </c>
    </row>
    <row r="12" spans="1:32" ht="15.6" customHeight="1" x14ac:dyDescent="0.15">
      <c r="A12" s="12"/>
      <c r="B12" s="15"/>
      <c r="D12" s="4"/>
      <c r="O12" s="15"/>
      <c r="P12" s="188"/>
      <c r="Q12" s="188"/>
      <c r="R12" s="188"/>
      <c r="S12" s="188"/>
      <c r="T12" s="188"/>
      <c r="U12" s="188"/>
      <c r="V12" s="188"/>
      <c r="W12" s="206"/>
      <c r="X12" s="206"/>
      <c r="Y12" s="23"/>
      <c r="Z12" s="23"/>
      <c r="AA12" s="23"/>
      <c r="AB12" s="15"/>
      <c r="AC12" s="1" t="s">
        <v>31</v>
      </c>
      <c r="AD12" s="5">
        <f>AD29/AD30</f>
        <v>0.65148174036149054</v>
      </c>
    </row>
    <row r="13" spans="1:32" ht="15.6" customHeight="1" x14ac:dyDescent="0.15">
      <c r="A13" s="12"/>
      <c r="B13" s="15"/>
      <c r="O13" s="15"/>
      <c r="P13" s="1" t="s">
        <v>348</v>
      </c>
      <c r="W13" s="23"/>
      <c r="X13" s="23"/>
      <c r="Y13" s="23"/>
      <c r="Z13" s="23"/>
      <c r="AA13" s="23"/>
      <c r="AB13" s="15"/>
      <c r="AC13" s="1" t="s">
        <v>32</v>
      </c>
      <c r="AD13" s="5">
        <f>AD28/AD29</f>
        <v>0.53496243723596237</v>
      </c>
    </row>
    <row r="14" spans="1:32" ht="19.5" customHeight="1" x14ac:dyDescent="0.15">
      <c r="A14" s="12"/>
      <c r="B14" s="15"/>
      <c r="C14" s="163" t="s">
        <v>0</v>
      </c>
      <c r="D14" s="164"/>
      <c r="E14" s="164"/>
      <c r="F14" s="164"/>
      <c r="G14" s="164"/>
      <c r="H14" s="165"/>
      <c r="I14" s="163" t="s">
        <v>3</v>
      </c>
      <c r="J14" s="164"/>
      <c r="K14" s="164"/>
      <c r="L14" s="164"/>
      <c r="M14" s="164"/>
      <c r="N14" s="165"/>
      <c r="O14" s="15"/>
      <c r="P14" s="188" t="s">
        <v>335</v>
      </c>
      <c r="Q14" s="188"/>
      <c r="R14" s="188"/>
      <c r="S14" s="188"/>
      <c r="T14" s="188"/>
      <c r="U14" s="188"/>
      <c r="V14" s="188"/>
      <c r="W14" s="206">
        <f>AF9</f>
        <v>0.71933015213823892</v>
      </c>
      <c r="X14" s="206"/>
      <c r="Y14" s="23"/>
      <c r="Z14" s="23"/>
      <c r="AA14" s="23"/>
      <c r="AB14" s="15"/>
      <c r="AC14" s="1" t="s">
        <v>21</v>
      </c>
      <c r="AD14" s="2" t="s">
        <v>47</v>
      </c>
    </row>
    <row r="15" spans="1:32" ht="19.5" customHeight="1" x14ac:dyDescent="0.15">
      <c r="A15" s="12"/>
      <c r="B15" s="15"/>
      <c r="C15" s="166"/>
      <c r="D15" s="167"/>
      <c r="E15" s="167"/>
      <c r="F15" s="167"/>
      <c r="G15" s="167"/>
      <c r="H15" s="168"/>
      <c r="I15" s="166"/>
      <c r="J15" s="167"/>
      <c r="K15" s="167"/>
      <c r="L15" s="167"/>
      <c r="M15" s="167"/>
      <c r="N15" s="168"/>
      <c r="O15" s="15"/>
      <c r="P15" s="188"/>
      <c r="Q15" s="188"/>
      <c r="R15" s="188"/>
      <c r="S15" s="188"/>
      <c r="T15" s="188"/>
      <c r="U15" s="188"/>
      <c r="V15" s="188"/>
      <c r="W15" s="206"/>
      <c r="X15" s="206"/>
      <c r="Y15" s="23"/>
      <c r="Z15" s="23"/>
      <c r="AA15" s="23"/>
      <c r="AB15" s="15"/>
      <c r="AC15" s="1" t="s">
        <v>330</v>
      </c>
      <c r="AD15" s="2" t="str">
        <f>IF(AF10=0,0,TEXT(INT(AF10/10^8),"#億;;")&amp;TEXT(MOD(AF10,10^8)/10^4,"[&gt;=1000]#,##0万円;[&gt;0]#万円;円"))</f>
        <v>307億197万円</v>
      </c>
      <c r="AE15" s="1" t="s">
        <v>324</v>
      </c>
      <c r="AF15" s="1" t="str">
        <f>IF(AF11=0,0,TEXT(INT(AF11/10^8),"#億;;")&amp;TEXT(MOD(AF11,10^8)/10^4,"[&gt;=1000]#,##0万円;[&gt;0]#万円;円"))</f>
        <v>220億8,485万円</v>
      </c>
    </row>
    <row r="16" spans="1:32" ht="20.100000000000001" customHeight="1" x14ac:dyDescent="0.15">
      <c r="A16" s="12"/>
      <c r="B16" s="15"/>
      <c r="C16" s="190" t="s">
        <v>54</v>
      </c>
      <c r="D16" s="107" t="s">
        <v>33</v>
      </c>
      <c r="E16" s="107"/>
      <c r="F16" s="107"/>
      <c r="G16" s="127" t="str">
        <f>IF(AD16=0,0,TEXT(INT(AD16/10^8),"#億;;")&amp;TEXT(MOD(AD16,10^8)/10^4,"[&gt;=1000]#,##0万円;[&gt;0]#万円;円"))</f>
        <v>57億4,015万円</v>
      </c>
      <c r="H16" s="127"/>
      <c r="I16" s="161" t="s">
        <v>4</v>
      </c>
      <c r="J16" s="151" t="s">
        <v>64</v>
      </c>
      <c r="K16" s="151"/>
      <c r="L16" s="151"/>
      <c r="M16" s="127" t="str">
        <f>IF(AD23=0,0,TEXT(INT(AD23/10^8),"#億;;")&amp;TEXT(MOD(AD23,10^8)/10^4,"[&gt;=1000]#,##0万円;[&gt;0]#万円;円"))</f>
        <v>37億4,828万円</v>
      </c>
      <c r="N16" s="127"/>
      <c r="O16" s="15"/>
      <c r="P16" s="1" t="s">
        <v>347</v>
      </c>
      <c r="W16" s="23"/>
      <c r="X16" s="23"/>
      <c r="Y16" s="23"/>
      <c r="Z16" s="23"/>
      <c r="AA16" s="23"/>
      <c r="AB16" s="15"/>
      <c r="AC16" s="1" t="s">
        <v>1</v>
      </c>
      <c r="AD16" s="8">
        <f>BS!C6</f>
        <v>5740152268</v>
      </c>
      <c r="AE16" s="3"/>
    </row>
    <row r="17" spans="1:34" ht="20.100000000000001" customHeight="1" x14ac:dyDescent="0.15">
      <c r="A17" s="12"/>
      <c r="B17" s="15"/>
      <c r="C17" s="191"/>
      <c r="D17" s="193" t="s">
        <v>285</v>
      </c>
      <c r="E17" s="193"/>
      <c r="F17" s="193"/>
      <c r="G17" s="127"/>
      <c r="H17" s="127"/>
      <c r="I17" s="161"/>
      <c r="J17" s="151"/>
      <c r="K17" s="151"/>
      <c r="L17" s="151"/>
      <c r="M17" s="127"/>
      <c r="N17" s="127"/>
      <c r="O17" s="15"/>
      <c r="P17" s="209" t="s">
        <v>342</v>
      </c>
      <c r="Q17" s="209"/>
      <c r="R17" s="209"/>
      <c r="S17" s="209"/>
      <c r="T17" s="185" t="str">
        <f>AD15</f>
        <v>307億197万円</v>
      </c>
      <c r="U17" s="185"/>
      <c r="V17" s="185"/>
      <c r="W17" s="186" t="s">
        <v>301</v>
      </c>
      <c r="X17" s="186"/>
      <c r="Y17" s="187" t="str">
        <f>AF15</f>
        <v>220億8,485万円</v>
      </c>
      <c r="Z17" s="187"/>
      <c r="AA17" s="40"/>
      <c r="AB17" s="15"/>
      <c r="AC17" s="1" t="s">
        <v>74</v>
      </c>
      <c r="AD17" s="8">
        <f>BS!C22</f>
        <v>5090865331</v>
      </c>
    </row>
    <row r="18" spans="1:34" ht="20.100000000000001" customHeight="1" x14ac:dyDescent="0.15">
      <c r="A18" s="12"/>
      <c r="B18" s="15"/>
      <c r="C18" s="191"/>
      <c r="D18" s="194"/>
      <c r="E18" s="194"/>
      <c r="F18" s="194"/>
      <c r="G18" s="127"/>
      <c r="H18" s="127"/>
      <c r="I18" s="161"/>
      <c r="J18" s="151" t="s">
        <v>34</v>
      </c>
      <c r="K18" s="151"/>
      <c r="L18" s="151"/>
      <c r="M18" s="127" t="str">
        <f>IF(AD24=0,0,TEXT(INT(AD24/10^8),"#億;;")&amp;TEXT(MOD(AD24,10^8)/10^4,"[&gt;=1000]#,##0万円;[&gt;0]#万円;円"))</f>
        <v>11億7,202万円</v>
      </c>
      <c r="N18" s="127"/>
      <c r="O18" s="15"/>
      <c r="P18" s="188" t="s">
        <v>340</v>
      </c>
      <c r="Q18" s="188"/>
      <c r="R18" s="188"/>
      <c r="S18" s="188"/>
      <c r="T18" s="188"/>
      <c r="U18" s="188"/>
      <c r="V18" s="188"/>
      <c r="W18" s="206">
        <f>AD13</f>
        <v>0.53496243723596237</v>
      </c>
      <c r="X18" s="206"/>
      <c r="Y18" s="40"/>
      <c r="Z18" s="40"/>
      <c r="AA18" s="40"/>
      <c r="AB18" s="15"/>
      <c r="AC18" s="1" t="s">
        <v>237</v>
      </c>
      <c r="AD18" s="8">
        <f>SUM(BS!C31:C32)+BS!C33</f>
        <v>907460120</v>
      </c>
      <c r="AF18" s="18"/>
      <c r="AG18" s="18"/>
      <c r="AH18" s="18"/>
    </row>
    <row r="19" spans="1:34" ht="20.100000000000001" customHeight="1" x14ac:dyDescent="0.15">
      <c r="A19" s="12"/>
      <c r="B19" s="15"/>
      <c r="C19" s="191"/>
      <c r="D19" s="194"/>
      <c r="E19" s="194"/>
      <c r="F19" s="194"/>
      <c r="G19" s="127"/>
      <c r="H19" s="127"/>
      <c r="I19" s="161"/>
      <c r="J19" s="151"/>
      <c r="K19" s="151"/>
      <c r="L19" s="151"/>
      <c r="M19" s="127"/>
      <c r="N19" s="127"/>
      <c r="O19" s="15"/>
      <c r="P19" s="188"/>
      <c r="Q19" s="188"/>
      <c r="R19" s="188"/>
      <c r="S19" s="188"/>
      <c r="T19" s="188"/>
      <c r="U19" s="188"/>
      <c r="V19" s="188"/>
      <c r="W19" s="206"/>
      <c r="X19" s="206"/>
      <c r="Y19" s="40"/>
      <c r="Z19" s="40"/>
      <c r="AA19" s="40"/>
      <c r="AB19" s="15"/>
      <c r="AC19" s="1" t="s">
        <v>238</v>
      </c>
      <c r="AD19" s="8">
        <f>BS!C36</f>
        <v>2044639113</v>
      </c>
    </row>
    <row r="20" spans="1:34" ht="20.100000000000001" customHeight="1" x14ac:dyDescent="0.15">
      <c r="A20" s="12"/>
      <c r="B20" s="15"/>
      <c r="C20" s="191"/>
      <c r="D20" s="107" t="s">
        <v>61</v>
      </c>
      <c r="E20" s="107"/>
      <c r="F20" s="107"/>
      <c r="G20" s="127" t="str">
        <f>IF(AD17=0,0,TEXT(INT(AD17/10^8),"#億;;")&amp;TEXT(MOD(AD17,10^8)/10^4,"[&gt;=1000]#,##0万円;[&gt;0]#万円;円"))</f>
        <v>50億9,087万円</v>
      </c>
      <c r="H20" s="127"/>
      <c r="I20" s="161"/>
      <c r="J20" s="151" t="s">
        <v>35</v>
      </c>
      <c r="K20" s="151"/>
      <c r="L20" s="151"/>
      <c r="M20" s="127" t="str">
        <f>IF(AD25=0,0,TEXT(INT(AD25/10^8),"#億;;")&amp;TEXT(MOD(AD25,10^8)/10^4,"[&gt;=1000]#,##0万円;[&gt;0]#万円;円"))</f>
        <v>1億1,711万円</v>
      </c>
      <c r="N20" s="127"/>
      <c r="O20" s="15"/>
      <c r="P20" s="52" t="s">
        <v>346</v>
      </c>
      <c r="Q20" s="40"/>
      <c r="R20" s="40"/>
      <c r="S20" s="40"/>
      <c r="T20" s="40"/>
      <c r="U20" s="40"/>
      <c r="V20" s="40"/>
      <c r="W20" s="40"/>
      <c r="X20" s="40"/>
      <c r="Y20" s="40"/>
      <c r="Z20" s="40"/>
      <c r="AA20" s="40"/>
      <c r="AB20" s="15"/>
      <c r="AC20" s="1" t="s">
        <v>40</v>
      </c>
      <c r="AD20" s="8">
        <f>BS!C50</f>
        <v>662446128</v>
      </c>
    </row>
    <row r="21" spans="1:34" ht="20.100000000000001" customHeight="1" x14ac:dyDescent="0.15">
      <c r="A21" s="12"/>
      <c r="B21" s="15"/>
      <c r="C21" s="191"/>
      <c r="D21" s="193" t="s">
        <v>341</v>
      </c>
      <c r="E21" s="207"/>
      <c r="F21" s="207"/>
      <c r="G21" s="127"/>
      <c r="H21" s="127"/>
      <c r="I21" s="161"/>
      <c r="J21" s="151"/>
      <c r="K21" s="151"/>
      <c r="L21" s="151"/>
      <c r="M21" s="127"/>
      <c r="N21" s="127"/>
      <c r="O21" s="15"/>
      <c r="P21" s="15"/>
      <c r="Q21" s="15"/>
      <c r="R21" s="15"/>
      <c r="S21" s="15"/>
      <c r="T21" s="15"/>
      <c r="U21" s="15"/>
      <c r="V21" s="15"/>
      <c r="W21" s="15"/>
      <c r="X21" s="15"/>
      <c r="Y21" s="15"/>
      <c r="Z21" s="15"/>
      <c r="AA21" s="15"/>
      <c r="AB21" s="15"/>
      <c r="AC21" s="1" t="s">
        <v>41</v>
      </c>
      <c r="AD21" s="8">
        <f>BS!C49-BS!C50</f>
        <v>1862296823</v>
      </c>
      <c r="AE21" s="36"/>
      <c r="AF21" s="36"/>
      <c r="AG21" s="36"/>
    </row>
    <row r="22" spans="1:34" ht="20.100000000000001" customHeight="1" x14ac:dyDescent="0.15">
      <c r="A22" s="12"/>
      <c r="B22" s="15"/>
      <c r="C22" s="191"/>
      <c r="D22" s="208"/>
      <c r="E22" s="208"/>
      <c r="F22" s="208"/>
      <c r="G22" s="127"/>
      <c r="H22" s="127"/>
      <c r="I22" s="161" t="s">
        <v>6</v>
      </c>
      <c r="J22" s="179" t="s">
        <v>247</v>
      </c>
      <c r="K22" s="180"/>
      <c r="L22" s="181"/>
      <c r="M22" s="99" t="str">
        <f>IF(AD26=0,0,TEXT(INT(AD26/10^8),"#億;;")&amp;TEXT(MOD(AD26,10^8)/10^4,"[&gt;=1000]#,##0万円;[&gt;0]#万円;円"))</f>
        <v>1億749万円</v>
      </c>
      <c r="N22" s="100"/>
      <c r="O22" s="15"/>
      <c r="P22" s="195" t="s">
        <v>355</v>
      </c>
      <c r="Q22" s="195"/>
      <c r="R22" s="195"/>
      <c r="S22" s="195"/>
      <c r="T22" s="195"/>
      <c r="U22" s="195"/>
      <c r="V22" s="195"/>
      <c r="W22" s="195"/>
      <c r="X22" s="195"/>
      <c r="Y22" s="195"/>
      <c r="Z22" s="195"/>
      <c r="AA22" s="195"/>
      <c r="AB22" s="15"/>
      <c r="AC22" s="1" t="s">
        <v>2</v>
      </c>
      <c r="AD22" s="8">
        <f>SUM(AD16:AD21)</f>
        <v>16307859783</v>
      </c>
      <c r="AE22" s="6"/>
      <c r="AF22" s="6"/>
    </row>
    <row r="23" spans="1:34" ht="20.100000000000001" customHeight="1" x14ac:dyDescent="0.15">
      <c r="A23" s="12"/>
      <c r="B23" s="15"/>
      <c r="C23" s="191"/>
      <c r="D23" s="151" t="s">
        <v>237</v>
      </c>
      <c r="E23" s="151"/>
      <c r="F23" s="151"/>
      <c r="G23" s="127" t="str">
        <f>IF(AD18=0,0,TEXT(INT(AD18/10^8),"#億;;")&amp;TEXT(MOD(AD18,10^8)/10^4,"[&gt;=1000]#,##0万円;[&gt;0]#万円;円"))</f>
        <v>9億746万円</v>
      </c>
      <c r="H23" s="127"/>
      <c r="I23" s="162"/>
      <c r="J23" s="182"/>
      <c r="K23" s="183"/>
      <c r="L23" s="184"/>
      <c r="M23" s="109"/>
      <c r="N23" s="110"/>
      <c r="O23" s="15"/>
      <c r="P23" s="177" t="s">
        <v>321</v>
      </c>
      <c r="Q23" s="177"/>
      <c r="R23" s="178" t="str">
        <f>G43</f>
        <v>6億8,854万円</v>
      </c>
      <c r="S23" s="178"/>
      <c r="T23" s="178"/>
      <c r="U23" s="54" t="s">
        <v>306</v>
      </c>
      <c r="V23" s="53"/>
      <c r="W23" s="53"/>
      <c r="X23" s="53"/>
      <c r="Y23" s="53"/>
      <c r="Z23" s="38"/>
      <c r="AA23" s="38"/>
      <c r="AB23" s="15"/>
      <c r="AC23" s="1" t="s">
        <v>66</v>
      </c>
      <c r="AD23" s="8">
        <f>BS!C65</f>
        <v>3748279405</v>
      </c>
      <c r="AE23" s="2"/>
      <c r="AF23" s="35"/>
    </row>
    <row r="24" spans="1:34" ht="20.100000000000001" customHeight="1" x14ac:dyDescent="0.15">
      <c r="A24" s="12"/>
      <c r="B24" s="15"/>
      <c r="C24" s="191"/>
      <c r="D24" s="151"/>
      <c r="E24" s="151"/>
      <c r="F24" s="151"/>
      <c r="G24" s="127"/>
      <c r="H24" s="127"/>
      <c r="I24" s="162"/>
      <c r="J24" s="179" t="s">
        <v>65</v>
      </c>
      <c r="K24" s="180"/>
      <c r="L24" s="181"/>
      <c r="M24" s="99" t="str">
        <f>IF(AD27=0,0,TEXT(INT(AD27/10^8),"#億;;")&amp;TEXT(MOD(AD27,10^8)/10^4,"[&gt;=1000]#,##0万円;[&gt;0]#万円;円"))</f>
        <v>5億3,869万円</v>
      </c>
      <c r="N24" s="100"/>
      <c r="O24" s="15"/>
      <c r="P24" s="177" t="s">
        <v>322</v>
      </c>
      <c r="Q24" s="177"/>
      <c r="R24" s="178" t="str">
        <f>G46</f>
        <v>△5億533万円</v>
      </c>
      <c r="S24" s="178"/>
      <c r="T24" s="178"/>
      <c r="U24" s="53" t="s">
        <v>307</v>
      </c>
      <c r="V24" s="53"/>
      <c r="W24" s="53"/>
      <c r="X24" s="53"/>
      <c r="Y24" s="53"/>
      <c r="Z24" s="38"/>
      <c r="AA24" s="38"/>
      <c r="AB24" s="15"/>
      <c r="AC24" s="1" t="s">
        <v>5</v>
      </c>
      <c r="AD24" s="8">
        <f>BS!C67</f>
        <v>1172015000</v>
      </c>
    </row>
    <row r="25" spans="1:34" ht="20.100000000000001" customHeight="1" x14ac:dyDescent="0.15">
      <c r="A25" s="12"/>
      <c r="B25" s="15"/>
      <c r="C25" s="191"/>
      <c r="D25" s="151" t="s">
        <v>245</v>
      </c>
      <c r="E25" s="151"/>
      <c r="F25" s="151"/>
      <c r="G25" s="127" t="str">
        <f>IF(AD19=0,0,TEXT(INT(AD19/10^8),"#億;;")&amp;TEXT(MOD(AD19,10^8)/10^4,"[&gt;=1000]#,##0万円;[&gt;0]#万円;円"))</f>
        <v>20億4,464万円</v>
      </c>
      <c r="H25" s="127"/>
      <c r="I25" s="162"/>
      <c r="J25" s="182"/>
      <c r="K25" s="183"/>
      <c r="L25" s="184"/>
      <c r="M25" s="109"/>
      <c r="N25" s="110"/>
      <c r="O25" s="15"/>
      <c r="P25" s="177" t="s">
        <v>323</v>
      </c>
      <c r="Q25" s="177"/>
      <c r="R25" s="178" t="str">
        <f>G49</f>
        <v>△2億6,480万円</v>
      </c>
      <c r="S25" s="178"/>
      <c r="T25" s="178"/>
      <c r="U25" s="53" t="s">
        <v>326</v>
      </c>
      <c r="V25" s="53"/>
      <c r="W25" s="53"/>
      <c r="X25" s="53"/>
      <c r="Y25" s="53"/>
      <c r="Z25" s="38"/>
      <c r="AA25" s="38"/>
      <c r="AB25" s="15"/>
      <c r="AC25" s="1" t="s">
        <v>27</v>
      </c>
      <c r="AD25" s="8">
        <f>BS!C64-BS!C65-BS!C67</f>
        <v>117114062</v>
      </c>
    </row>
    <row r="26" spans="1:34" ht="20.100000000000001" customHeight="1" x14ac:dyDescent="0.15">
      <c r="A26" s="12"/>
      <c r="B26" s="15"/>
      <c r="C26" s="192"/>
      <c r="D26" s="151"/>
      <c r="E26" s="151"/>
      <c r="F26" s="151"/>
      <c r="G26" s="127"/>
      <c r="H26" s="127"/>
      <c r="I26" s="151" t="s">
        <v>7</v>
      </c>
      <c r="J26" s="151"/>
      <c r="K26" s="151"/>
      <c r="L26" s="151"/>
      <c r="M26" s="127" t="str">
        <f>IF(AD28=0,0,TEXT(INT(AD28/10^8),"#億;;")&amp;TEXT(MOD(AD28,10^8)/10^4,"[&gt;=1000]#,##0万円;[&gt;0]#万円;円"))</f>
        <v>56億8,359万円</v>
      </c>
      <c r="N26" s="127"/>
      <c r="O26" s="15"/>
      <c r="P26" s="159" t="s">
        <v>331</v>
      </c>
      <c r="Q26" s="159"/>
      <c r="R26" s="159"/>
      <c r="S26" s="159"/>
      <c r="T26" s="159"/>
      <c r="U26" s="159"/>
      <c r="V26" s="160" t="str">
        <f>G42</f>
        <v>△8,158万円</v>
      </c>
      <c r="W26" s="160"/>
      <c r="X26" s="160"/>
      <c r="Y26" s="53"/>
      <c r="Z26" s="38"/>
      <c r="AA26" s="38"/>
      <c r="AB26" s="15"/>
      <c r="AC26" s="1" t="s">
        <v>67</v>
      </c>
      <c r="AD26" s="8">
        <f>BS!C76</f>
        <v>107492976</v>
      </c>
    </row>
    <row r="27" spans="1:34" ht="20.100000000000001" customHeight="1" x14ac:dyDescent="0.15">
      <c r="A27" s="12"/>
      <c r="B27" s="15"/>
      <c r="C27" s="161" t="s">
        <v>244</v>
      </c>
      <c r="D27" s="151" t="s">
        <v>246</v>
      </c>
      <c r="E27" s="151"/>
      <c r="F27" s="151"/>
      <c r="G27" s="78" t="str">
        <f>IF(AD20=0,0,TEXT(INT(AD20/10^8),"#億;;")&amp;TEXT(MOD(AD20,10^8)/10^4,"[&gt;=1000]#,##0万円;[&gt;0]#万円;円"))</f>
        <v>6億6,245万円</v>
      </c>
      <c r="H27" s="78"/>
      <c r="I27" s="163" t="s">
        <v>8</v>
      </c>
      <c r="J27" s="164"/>
      <c r="K27" s="164"/>
      <c r="L27" s="164"/>
      <c r="M27" s="164"/>
      <c r="N27" s="165"/>
      <c r="O27" s="15"/>
      <c r="P27" s="169" t="s">
        <v>329</v>
      </c>
      <c r="Q27" s="169"/>
      <c r="R27" s="169"/>
      <c r="S27" s="169"/>
      <c r="T27" s="169"/>
      <c r="U27" s="169"/>
      <c r="V27" s="169"/>
      <c r="W27" s="169"/>
      <c r="X27" s="169" t="str">
        <f>G53</f>
        <v>6億6,245万円</v>
      </c>
      <c r="Y27" s="169"/>
      <c r="Z27" s="169"/>
      <c r="AA27" s="38"/>
      <c r="AB27" s="15"/>
      <c r="AC27" s="1" t="s">
        <v>68</v>
      </c>
      <c r="AD27" s="8">
        <f>BS!C70-BS!C76</f>
        <v>538685467</v>
      </c>
    </row>
    <row r="28" spans="1:34" ht="20.100000000000001" customHeight="1" x14ac:dyDescent="0.15">
      <c r="A28" s="12"/>
      <c r="B28" s="15"/>
      <c r="C28" s="161"/>
      <c r="D28" s="151"/>
      <c r="E28" s="151"/>
      <c r="F28" s="151"/>
      <c r="G28" s="78"/>
      <c r="H28" s="78"/>
      <c r="I28" s="166"/>
      <c r="J28" s="167"/>
      <c r="K28" s="167"/>
      <c r="L28" s="167"/>
      <c r="M28" s="167"/>
      <c r="N28" s="168"/>
      <c r="O28" s="15"/>
      <c r="P28" s="169"/>
      <c r="Q28" s="169"/>
      <c r="R28" s="169"/>
      <c r="S28" s="169"/>
      <c r="T28" s="169"/>
      <c r="U28" s="169"/>
      <c r="V28" s="169"/>
      <c r="W28" s="169"/>
      <c r="X28" s="169"/>
      <c r="Y28" s="169"/>
      <c r="Z28" s="169"/>
      <c r="AA28" s="38"/>
      <c r="AB28" s="15"/>
      <c r="AC28" s="1" t="s">
        <v>7</v>
      </c>
      <c r="AD28" s="8">
        <f>SUM(AD23:AD27)</f>
        <v>5683586910</v>
      </c>
    </row>
    <row r="29" spans="1:34" ht="20.100000000000001" customHeight="1" x14ac:dyDescent="0.15">
      <c r="A29" s="12"/>
      <c r="B29" s="15"/>
      <c r="C29" s="162"/>
      <c r="D29" s="151" t="s">
        <v>63</v>
      </c>
      <c r="E29" s="151"/>
      <c r="F29" s="151"/>
      <c r="G29" s="127" t="str">
        <f>IF(AD21=0,0,TEXT(INT(AD21/10^8),"#億;;")&amp;TEXT(MOD(AD21,10^8)/10^4,"[&gt;=1000]#,##0万円;[&gt;0]#万円;円"))</f>
        <v>18億6,230万円</v>
      </c>
      <c r="H29" s="127"/>
      <c r="I29" s="151" t="s">
        <v>9</v>
      </c>
      <c r="J29" s="151"/>
      <c r="K29" s="151"/>
      <c r="L29" s="151"/>
      <c r="M29" s="79" t="str">
        <f>IF(AD29=0,0,TEXT(INT(AD29/10^8),"#億;;")&amp;TEXT(MOD(AD29,10^8)/10^4,"[&gt;=1000]#,##0万円;[&gt;0]#万円;円"))</f>
        <v>106億2,427万円</v>
      </c>
      <c r="N29" s="79"/>
      <c r="O29" s="15"/>
      <c r="P29" s="15"/>
      <c r="Q29" s="15"/>
      <c r="R29" s="15"/>
      <c r="S29" s="15"/>
      <c r="T29" s="15"/>
      <c r="U29" s="15"/>
      <c r="V29" s="15"/>
      <c r="W29" s="15"/>
      <c r="X29" s="15"/>
      <c r="Y29" s="15"/>
      <c r="Z29" s="15"/>
      <c r="AA29" s="15"/>
      <c r="AB29" s="15"/>
      <c r="AC29" s="1" t="s">
        <v>9</v>
      </c>
      <c r="AD29" s="8">
        <f>BS!C84</f>
        <v>10624272873</v>
      </c>
    </row>
    <row r="30" spans="1:34" ht="20.100000000000001" customHeight="1" x14ac:dyDescent="0.15">
      <c r="A30" s="12"/>
      <c r="B30" s="15"/>
      <c r="C30" s="162"/>
      <c r="D30" s="151"/>
      <c r="E30" s="151"/>
      <c r="F30" s="151"/>
      <c r="G30" s="127"/>
      <c r="H30" s="127"/>
      <c r="I30" s="151"/>
      <c r="J30" s="151"/>
      <c r="K30" s="151"/>
      <c r="L30" s="151"/>
      <c r="M30" s="79"/>
      <c r="N30" s="79"/>
      <c r="O30" s="15"/>
      <c r="P30" s="158" t="s">
        <v>58</v>
      </c>
      <c r="Q30" s="158"/>
      <c r="R30" s="158"/>
      <c r="S30" s="158"/>
      <c r="T30" s="158"/>
      <c r="U30" s="15"/>
      <c r="V30" s="7" t="s">
        <v>19</v>
      </c>
      <c r="AB30" s="15"/>
      <c r="AC30" s="1" t="s">
        <v>10</v>
      </c>
      <c r="AD30" s="8">
        <f>SUM(AD28:AD29)</f>
        <v>16307859783</v>
      </c>
    </row>
    <row r="31" spans="1:34" ht="20.100000000000001" customHeight="1" x14ac:dyDescent="0.15">
      <c r="A31" s="12"/>
      <c r="B31" s="15"/>
      <c r="C31" s="151" t="s">
        <v>2</v>
      </c>
      <c r="D31" s="151"/>
      <c r="E31" s="151"/>
      <c r="F31" s="151"/>
      <c r="G31" s="127" t="str">
        <f>IF(AD22=0,0,TEXT(INT(AD22/10^8),"#,###億;;")&amp;TEXT(MOD(AD22,10^8)/10^4,"[&gt;=1000]#,##0万円;[&gt;0]#万円;円"))</f>
        <v>163億786万円</v>
      </c>
      <c r="H31" s="127"/>
      <c r="I31" s="151" t="s">
        <v>10</v>
      </c>
      <c r="J31" s="151"/>
      <c r="K31" s="151"/>
      <c r="L31" s="151"/>
      <c r="M31" s="127" t="str">
        <f>IF(AD30=0,0,TEXT(INT(AD30/10^8),"#,###億;;")&amp;TEXT(MOD(AD30,10^8)/10^4,"[&gt;=1000]#,##0万円;[&gt;0]#万円;円"))</f>
        <v>163億786万円</v>
      </c>
      <c r="N31" s="127"/>
      <c r="O31" s="15"/>
      <c r="P31" s="158"/>
      <c r="Q31" s="158"/>
      <c r="R31" s="158"/>
      <c r="S31" s="158"/>
      <c r="T31" s="158"/>
      <c r="U31" s="15"/>
      <c r="V31" s="170" t="s">
        <v>287</v>
      </c>
      <c r="W31" s="170"/>
      <c r="X31" s="170"/>
      <c r="Y31" s="170"/>
      <c r="Z31" s="170"/>
      <c r="AA31" s="170"/>
      <c r="AB31" s="15"/>
    </row>
    <row r="32" spans="1:34" ht="15.6" customHeight="1" x14ac:dyDescent="0.15">
      <c r="A32" s="12"/>
      <c r="B32" s="15"/>
      <c r="C32" s="15"/>
      <c r="D32" s="15"/>
      <c r="E32" s="15"/>
      <c r="F32" s="15"/>
      <c r="G32" s="15"/>
      <c r="H32" s="15"/>
      <c r="I32" s="15"/>
      <c r="J32" s="15"/>
      <c r="K32" s="15"/>
      <c r="L32" s="15"/>
      <c r="M32" s="15"/>
      <c r="N32" s="15"/>
      <c r="O32" s="15"/>
      <c r="P32" s="171" t="s">
        <v>288</v>
      </c>
      <c r="Q32" s="171"/>
      <c r="R32" s="171"/>
      <c r="S32" s="171"/>
      <c r="T32" s="171"/>
      <c r="U32" s="15"/>
      <c r="V32" s="170"/>
      <c r="W32" s="170"/>
      <c r="X32" s="170"/>
      <c r="Y32" s="170"/>
      <c r="Z32" s="170"/>
      <c r="AA32" s="170"/>
      <c r="AB32" s="15"/>
      <c r="AC32" s="1" t="s">
        <v>22</v>
      </c>
      <c r="AD32" s="2" t="s">
        <v>49</v>
      </c>
    </row>
    <row r="33" spans="1:30" ht="15.6" customHeight="1" x14ac:dyDescent="0.15">
      <c r="A33" s="12"/>
      <c r="B33" s="15"/>
      <c r="C33" s="15"/>
      <c r="D33" s="15"/>
      <c r="E33" s="15"/>
      <c r="F33" s="15"/>
      <c r="G33" s="15"/>
      <c r="H33" s="15"/>
      <c r="I33" s="15"/>
      <c r="J33" s="15"/>
      <c r="K33" s="15"/>
      <c r="L33" s="15"/>
      <c r="M33" s="15"/>
      <c r="N33" s="15"/>
      <c r="O33" s="15"/>
      <c r="P33" s="171"/>
      <c r="Q33" s="171"/>
      <c r="R33" s="171"/>
      <c r="S33" s="171"/>
      <c r="T33" s="171"/>
      <c r="U33" s="15"/>
      <c r="V33" s="170"/>
      <c r="W33" s="170"/>
      <c r="X33" s="170"/>
      <c r="Y33" s="170"/>
      <c r="Z33" s="170"/>
      <c r="AA33" s="170"/>
      <c r="AB33" s="15"/>
      <c r="AC33" s="1" t="s">
        <v>50</v>
      </c>
      <c r="AD33" s="8">
        <f>CF!C48</f>
        <v>691970780</v>
      </c>
    </row>
    <row r="34" spans="1:30" ht="15.6" customHeight="1" x14ac:dyDescent="0.15">
      <c r="A34" s="12"/>
      <c r="B34" s="17"/>
      <c r="C34" s="173" t="s">
        <v>60</v>
      </c>
      <c r="D34" s="174"/>
      <c r="E34" s="174"/>
      <c r="F34" s="174"/>
      <c r="G34" s="174"/>
      <c r="H34" s="174"/>
      <c r="I34" s="15"/>
      <c r="J34" s="175" t="s">
        <v>59</v>
      </c>
      <c r="K34" s="175"/>
      <c r="L34" s="175"/>
      <c r="M34" s="175"/>
      <c r="N34" s="175"/>
      <c r="O34" s="15"/>
      <c r="P34" s="171"/>
      <c r="Q34" s="171"/>
      <c r="R34" s="171"/>
      <c r="S34" s="171"/>
      <c r="T34" s="171"/>
      <c r="U34" s="15"/>
      <c r="V34" s="19"/>
      <c r="W34" s="19"/>
      <c r="X34" s="19"/>
      <c r="Y34" s="19"/>
      <c r="Z34" s="19"/>
      <c r="AA34" s="19"/>
      <c r="AB34" s="15"/>
      <c r="AC34" s="1" t="s">
        <v>51</v>
      </c>
      <c r="AD34" s="8">
        <f>CF!C47</f>
        <v>-81583466</v>
      </c>
    </row>
    <row r="35" spans="1:30" ht="15.6" customHeight="1" x14ac:dyDescent="0.15">
      <c r="A35" s="12"/>
      <c r="B35" s="17"/>
      <c r="C35" s="174"/>
      <c r="D35" s="174"/>
      <c r="E35" s="174"/>
      <c r="F35" s="174"/>
      <c r="G35" s="174"/>
      <c r="H35" s="174"/>
      <c r="I35" s="15"/>
      <c r="J35" s="175"/>
      <c r="K35" s="175"/>
      <c r="L35" s="175"/>
      <c r="M35" s="175"/>
      <c r="N35" s="175"/>
      <c r="O35" s="15"/>
      <c r="P35" s="171"/>
      <c r="Q35" s="171"/>
      <c r="R35" s="171"/>
      <c r="S35" s="171"/>
      <c r="T35" s="171"/>
      <c r="U35" s="15"/>
      <c r="V35" s="7" t="s">
        <v>69</v>
      </c>
      <c r="W35" s="20"/>
      <c r="X35" s="20"/>
      <c r="Y35" s="20"/>
      <c r="Z35" s="20"/>
      <c r="AA35" s="20"/>
      <c r="AB35" s="15"/>
      <c r="AC35" s="1" t="s">
        <v>36</v>
      </c>
      <c r="AD35" s="8">
        <f>CF!C24</f>
        <v>688541736</v>
      </c>
    </row>
    <row r="36" spans="1:30" ht="15" customHeight="1" x14ac:dyDescent="0.15">
      <c r="A36" s="12"/>
      <c r="B36" s="15"/>
      <c r="C36" s="170" t="s">
        <v>289</v>
      </c>
      <c r="D36" s="170"/>
      <c r="E36" s="170"/>
      <c r="F36" s="170"/>
      <c r="G36" s="170"/>
      <c r="H36" s="170"/>
      <c r="I36" s="15"/>
      <c r="J36" s="170" t="s">
        <v>290</v>
      </c>
      <c r="K36" s="170"/>
      <c r="L36" s="170"/>
      <c r="M36" s="170"/>
      <c r="N36" s="170"/>
      <c r="O36" s="15"/>
      <c r="P36" s="171"/>
      <c r="Q36" s="171"/>
      <c r="R36" s="171"/>
      <c r="S36" s="171"/>
      <c r="T36" s="171"/>
      <c r="U36" s="15"/>
      <c r="V36" s="176" t="s">
        <v>267</v>
      </c>
      <c r="W36" s="176"/>
      <c r="X36" s="176"/>
      <c r="Y36" s="176"/>
      <c r="Z36" s="176"/>
      <c r="AA36" s="176"/>
      <c r="AB36" s="15"/>
      <c r="AC36" s="1" t="s">
        <v>52</v>
      </c>
      <c r="AD36" s="8">
        <f>CF!C38</f>
        <v>-505325006</v>
      </c>
    </row>
    <row r="37" spans="1:30" ht="15" customHeight="1" x14ac:dyDescent="0.15">
      <c r="A37" s="12"/>
      <c r="B37" s="15"/>
      <c r="C37" s="170"/>
      <c r="D37" s="170"/>
      <c r="E37" s="170"/>
      <c r="F37" s="170"/>
      <c r="G37" s="170"/>
      <c r="H37" s="170"/>
      <c r="I37" s="15"/>
      <c r="J37" s="170"/>
      <c r="K37" s="170"/>
      <c r="L37" s="170"/>
      <c r="M37" s="170"/>
      <c r="N37" s="170"/>
      <c r="O37" s="15"/>
      <c r="P37" s="172"/>
      <c r="Q37" s="172"/>
      <c r="R37" s="172"/>
      <c r="S37" s="172"/>
      <c r="T37" s="172"/>
      <c r="U37" s="15"/>
      <c r="V37" s="176"/>
      <c r="W37" s="176"/>
      <c r="X37" s="176"/>
      <c r="Y37" s="176"/>
      <c r="Z37" s="176"/>
      <c r="AA37" s="176"/>
      <c r="AB37" s="15"/>
      <c r="AC37" s="1" t="s">
        <v>53</v>
      </c>
      <c r="AD37" s="8">
        <f>CF!C46</f>
        <v>-264800196</v>
      </c>
    </row>
    <row r="38" spans="1:30" ht="15" customHeight="1" x14ac:dyDescent="0.15">
      <c r="A38" s="12"/>
      <c r="B38" s="15"/>
      <c r="C38" s="170"/>
      <c r="D38" s="170"/>
      <c r="E38" s="170"/>
      <c r="F38" s="170"/>
      <c r="G38" s="170"/>
      <c r="H38" s="170"/>
      <c r="I38" s="15"/>
      <c r="J38" s="170"/>
      <c r="K38" s="170"/>
      <c r="L38" s="170"/>
      <c r="M38" s="170"/>
      <c r="N38" s="170"/>
      <c r="O38" s="15"/>
      <c r="P38" s="122" t="s">
        <v>272</v>
      </c>
      <c r="Q38" s="123"/>
      <c r="R38" s="124"/>
      <c r="S38" s="84" t="str">
        <f>IF(AD51=0,0,TEXT(INT(AD51/10^8),"#億;;")&amp;TEXT(MOD(AD51,10^8)/10^4,"[&gt;=1000]#,##0万円;[&gt;0]#万円;円"))</f>
        <v>76億8,181万円</v>
      </c>
      <c r="T38" s="85"/>
      <c r="U38" s="15"/>
      <c r="V38" s="176"/>
      <c r="W38" s="176"/>
      <c r="X38" s="176"/>
      <c r="Y38" s="176"/>
      <c r="Z38" s="176"/>
      <c r="AA38" s="176"/>
      <c r="AB38" s="15"/>
      <c r="AC38" s="1" t="s">
        <v>248</v>
      </c>
      <c r="AD38" s="8">
        <f>CF!C53</f>
        <v>52058814</v>
      </c>
    </row>
    <row r="39" spans="1:30" ht="15" customHeight="1" x14ac:dyDescent="0.15">
      <c r="A39" s="12"/>
      <c r="B39" s="15"/>
      <c r="C39" s="170"/>
      <c r="D39" s="170"/>
      <c r="E39" s="170"/>
      <c r="F39" s="170"/>
      <c r="G39" s="170"/>
      <c r="H39" s="170"/>
      <c r="I39" s="15"/>
      <c r="J39" s="170"/>
      <c r="K39" s="170"/>
      <c r="L39" s="170"/>
      <c r="M39" s="170"/>
      <c r="N39" s="170"/>
      <c r="O39" s="15"/>
      <c r="P39" s="140" t="s">
        <v>273</v>
      </c>
      <c r="Q39" s="141"/>
      <c r="R39" s="142"/>
      <c r="S39" s="99" t="str">
        <f>IF(AD52=0,0,TEXT(INT(AD52/10^8),"#億;;")&amp;TEXT(MOD(AD52,10^8)/10^4,"[&gt;=1000]#,##0万円;[&gt;0]#万円;円"))</f>
        <v>12億6,642万円</v>
      </c>
      <c r="T39" s="143"/>
      <c r="U39" s="15"/>
      <c r="V39" s="176"/>
      <c r="W39" s="176"/>
      <c r="X39" s="176"/>
      <c r="Y39" s="176"/>
      <c r="Z39" s="176"/>
      <c r="AA39" s="176"/>
      <c r="AB39" s="15"/>
      <c r="AC39" s="1" t="s">
        <v>11</v>
      </c>
      <c r="AD39" s="8">
        <f>AD33+AD34+AD38</f>
        <v>662446128</v>
      </c>
    </row>
    <row r="40" spans="1:30" ht="15" customHeight="1" x14ac:dyDescent="0.15">
      <c r="A40" s="12"/>
      <c r="B40" s="15"/>
      <c r="C40" s="23"/>
      <c r="D40" s="23"/>
      <c r="E40" s="23"/>
      <c r="F40" s="23"/>
      <c r="G40" s="23"/>
      <c r="H40" s="23"/>
      <c r="I40" s="15"/>
      <c r="J40" s="170"/>
      <c r="K40" s="170"/>
      <c r="L40" s="170"/>
      <c r="M40" s="170"/>
      <c r="N40" s="170"/>
      <c r="O40" s="15"/>
      <c r="P40" s="119" t="s">
        <v>15</v>
      </c>
      <c r="Q40" s="120"/>
      <c r="R40" s="121"/>
      <c r="S40" s="144"/>
      <c r="T40" s="145"/>
      <c r="U40" s="15"/>
      <c r="V40" s="176"/>
      <c r="W40" s="176"/>
      <c r="X40" s="176"/>
      <c r="Y40" s="176"/>
      <c r="Z40" s="176"/>
      <c r="AA40" s="176"/>
      <c r="AB40" s="15"/>
    </row>
    <row r="41" spans="1:30" ht="15" customHeight="1" x14ac:dyDescent="0.15">
      <c r="A41" s="12"/>
      <c r="B41" s="15"/>
      <c r="C41" s="151" t="s">
        <v>55</v>
      </c>
      <c r="D41" s="151"/>
      <c r="E41" s="151"/>
      <c r="F41" s="151"/>
      <c r="G41" s="127" t="str">
        <f>IF(AD33=0,0,TEXT(INT(AD33/10^8),"#億;;")&amp;TEXT(MOD(AD33,10^8)/10^4,"[&gt;=1000]#,##0万円;[&gt;0]#万円;円"))</f>
        <v>6億9,197万円</v>
      </c>
      <c r="H41" s="127"/>
      <c r="I41" s="15"/>
      <c r="J41" s="170"/>
      <c r="K41" s="170"/>
      <c r="L41" s="170"/>
      <c r="M41" s="170"/>
      <c r="N41" s="170"/>
      <c r="O41" s="15"/>
      <c r="P41" s="140" t="s">
        <v>274</v>
      </c>
      <c r="Q41" s="141"/>
      <c r="R41" s="142"/>
      <c r="S41" s="99" t="str">
        <f>IF(AD53=0,0,TEXT(INT(AD53/10^8),"#億;;")&amp;TEXT(MOD(AD53,10^8)/10^4,"[&gt;=1000]#,##0万円;[&gt;0]#万円;円"))</f>
        <v>17億7,042万円</v>
      </c>
      <c r="T41" s="143"/>
      <c r="U41" s="15"/>
      <c r="V41" s="176"/>
      <c r="W41" s="176"/>
      <c r="X41" s="176"/>
      <c r="Y41" s="176"/>
      <c r="Z41" s="176"/>
      <c r="AA41" s="176"/>
      <c r="AB41" s="15"/>
      <c r="AC41" s="1" t="s">
        <v>23</v>
      </c>
      <c r="AD41" s="2" t="s">
        <v>43</v>
      </c>
    </row>
    <row r="42" spans="1:30" ht="20.100000000000001" customHeight="1" x14ac:dyDescent="0.15">
      <c r="A42" s="12"/>
      <c r="B42" s="15"/>
      <c r="C42" s="151" t="s">
        <v>51</v>
      </c>
      <c r="D42" s="151"/>
      <c r="E42" s="151"/>
      <c r="F42" s="151"/>
      <c r="G42" s="127" t="str">
        <f>IF(AD34&gt;0,TEXT(INT(AD34/10^8),"#億;;")&amp;TEXT(MOD(AD34,10^8)/10^4,"[&gt;=1000]#,##0万円;[&gt;0]#万円;円"),"△"&amp;TEXT(INT(-AD34/10^8),"#億;;")&amp;TEXT(MOD(-AD34,10^8)/10^4,"[&gt;=1000]#,##0万円;[&gt;0]#万円;円"))</f>
        <v>△8,158万円</v>
      </c>
      <c r="H42" s="127"/>
      <c r="I42" s="15"/>
      <c r="J42" s="28"/>
      <c r="K42" s="28"/>
      <c r="L42" s="28"/>
      <c r="M42" s="28"/>
      <c r="N42" s="28"/>
      <c r="O42" s="15"/>
      <c r="P42" s="119" t="s">
        <v>254</v>
      </c>
      <c r="Q42" s="135"/>
      <c r="R42" s="136"/>
      <c r="S42" s="144"/>
      <c r="T42" s="145"/>
      <c r="U42" s="15"/>
      <c r="V42" s="21"/>
      <c r="W42" s="21"/>
      <c r="X42" s="21"/>
      <c r="Y42" s="21"/>
      <c r="Z42" s="21"/>
      <c r="AA42" s="21"/>
      <c r="AB42" s="15"/>
      <c r="AC42" s="1" t="s">
        <v>42</v>
      </c>
      <c r="AD42" s="8">
        <f>NW!C3</f>
        <v>10408979837</v>
      </c>
    </row>
    <row r="43" spans="1:30" ht="19.5" customHeight="1" x14ac:dyDescent="0.15">
      <c r="A43" s="12"/>
      <c r="B43" s="15"/>
      <c r="C43" s="24">
        <v>1</v>
      </c>
      <c r="D43" s="22" t="s">
        <v>36</v>
      </c>
      <c r="E43" s="25"/>
      <c r="F43" s="26"/>
      <c r="G43" s="108" t="str">
        <f>IF(AD35=0,0,TEXT(INT(AD35/10^8),"#億;;")&amp;TEXT(MOD(AD35,10^8)/10^4,"[&gt;=1000]#,##0万円;[&gt;0]#万円;円"))</f>
        <v>6億8,854万円</v>
      </c>
      <c r="H43" s="100"/>
      <c r="I43" s="15"/>
      <c r="J43" s="151" t="s">
        <v>250</v>
      </c>
      <c r="K43" s="151"/>
      <c r="L43" s="151"/>
      <c r="M43" s="152" t="str">
        <f>IF(AD42=0,0,TEXT(INT(AD42/10^8),"#億;;")&amp;TEXT(MOD(AD42,10^8)/10^4,"[&gt;=1000]#,##0万円;[&gt;0]#万円;円"))</f>
        <v>104億898万円</v>
      </c>
      <c r="N43" s="152"/>
      <c r="O43" s="15"/>
      <c r="P43" s="140" t="s">
        <v>275</v>
      </c>
      <c r="Q43" s="141"/>
      <c r="R43" s="142"/>
      <c r="S43" s="99" t="str">
        <f>IF(AD54=0,0,TEXT(INT(AD54/10^8),"#億;;")&amp;TEXT(MOD(AD54,10^8)/10^4,"[&gt;=1000]#,##0万円;[&gt;0]#万円;円"))</f>
        <v>1億1,499万円</v>
      </c>
      <c r="T43" s="143"/>
      <c r="U43" s="15"/>
      <c r="V43" s="153" t="s">
        <v>332</v>
      </c>
      <c r="W43" s="153"/>
      <c r="X43" s="153"/>
      <c r="Y43" s="153"/>
      <c r="Z43" s="153"/>
      <c r="AA43" s="153"/>
      <c r="AB43" s="15"/>
      <c r="AC43" s="1" t="s">
        <v>44</v>
      </c>
      <c r="AD43" s="8">
        <f>NW!C20</f>
        <v>215293036</v>
      </c>
    </row>
    <row r="44" spans="1:30" ht="19.5" customHeight="1" x14ac:dyDescent="0.15">
      <c r="A44" s="12"/>
      <c r="B44" s="15"/>
      <c r="C44" s="27"/>
      <c r="D44" s="113" t="s">
        <v>315</v>
      </c>
      <c r="E44" s="130"/>
      <c r="F44" s="131"/>
      <c r="G44" s="109"/>
      <c r="H44" s="110"/>
      <c r="I44" s="15"/>
      <c r="J44" s="151"/>
      <c r="K44" s="151"/>
      <c r="L44" s="151"/>
      <c r="M44" s="152"/>
      <c r="N44" s="152"/>
      <c r="O44" s="15"/>
      <c r="P44" s="119" t="s">
        <v>280</v>
      </c>
      <c r="Q44" s="135"/>
      <c r="R44" s="136"/>
      <c r="S44" s="144"/>
      <c r="T44" s="145"/>
      <c r="U44" s="15"/>
      <c r="V44" s="154"/>
      <c r="W44" s="154"/>
      <c r="X44" s="154"/>
      <c r="Y44" s="154"/>
      <c r="Z44" s="154"/>
      <c r="AA44" s="154"/>
      <c r="AB44" s="15"/>
      <c r="AC44" s="1" t="s">
        <v>45</v>
      </c>
      <c r="AD44" s="8">
        <f>NW!C4</f>
        <v>-7263882796</v>
      </c>
    </row>
    <row r="45" spans="1:30" ht="19.5" customHeight="1" x14ac:dyDescent="0.15">
      <c r="A45" s="12"/>
      <c r="B45" s="15"/>
      <c r="C45" s="27"/>
      <c r="D45" s="132"/>
      <c r="E45" s="133"/>
      <c r="F45" s="134"/>
      <c r="G45" s="101"/>
      <c r="H45" s="102"/>
      <c r="I45" s="15"/>
      <c r="J45" s="137" t="s">
        <v>251</v>
      </c>
      <c r="K45" s="137"/>
      <c r="L45" s="137"/>
      <c r="M45" s="138" t="str">
        <f>IF(AD43&gt;0,TEXT(INT(AD43/10^8),"#億;;")&amp;TEXT(MOD(AD43,10^8)/10^4,"[&gt;=1000]#,##0万円;[&gt;0]#万円;円"),"△"&amp;TEXT(INT(-AD43/10^8),"#億;;")&amp;TEXT(MOD(-AD43,10^8)/10^4,"[&gt;=1000]#,##0万円;[&gt;0]#万円;円"))</f>
        <v>2億1,529万円</v>
      </c>
      <c r="N45" s="139"/>
      <c r="O45" s="15"/>
      <c r="P45" s="140" t="s">
        <v>276</v>
      </c>
      <c r="Q45" s="141"/>
      <c r="R45" s="142"/>
      <c r="S45" s="99" t="str">
        <f>IF(AD55=0,0,TEXT(INT(AD55/10^8),"#億;;")&amp;TEXT(MOD(AD55,10^8)/10^4,"[&gt;=1000]#,##0万円;[&gt;0]#万円;円"))</f>
        <v>45億2,998万円</v>
      </c>
      <c r="T45" s="143"/>
      <c r="U45" s="15"/>
      <c r="V45" s="210" t="s">
        <v>343</v>
      </c>
      <c r="W45" s="210"/>
      <c r="X45" s="156" t="s">
        <v>352</v>
      </c>
      <c r="Y45" s="156"/>
      <c r="Z45" s="157" t="s">
        <v>70</v>
      </c>
      <c r="AA45" s="157"/>
      <c r="AB45" s="15"/>
      <c r="AC45" s="1" t="s">
        <v>46</v>
      </c>
      <c r="AD45" s="8">
        <f>NW!C5</f>
        <v>7370596892</v>
      </c>
    </row>
    <row r="46" spans="1:30" ht="19.5" customHeight="1" x14ac:dyDescent="0.15">
      <c r="A46" s="12"/>
      <c r="B46" s="15"/>
      <c r="C46" s="24">
        <v>2</v>
      </c>
      <c r="D46" s="107" t="s">
        <v>37</v>
      </c>
      <c r="E46" s="107"/>
      <c r="F46" s="107"/>
      <c r="G46" s="108" t="str">
        <f>IF(AD36&gt;0,TEXT(INT(AD36/10^8),"#億;;")&amp;TEXT(MOD(AD36,10^8)/10^4,"[&gt;=1000]#,##0万円;[&gt;0]#万円;円"),"△"&amp;TEXT(INT(-AD36/10^8),"#億;;")&amp;TEXT(MOD(-AD36,10^8)/10^4,"[&gt;=1000]#,##0万円;[&gt;0]#万円;円"))</f>
        <v>△5億533万円</v>
      </c>
      <c r="H46" s="100"/>
      <c r="I46" s="15"/>
      <c r="J46" s="111" t="s">
        <v>252</v>
      </c>
      <c r="K46" s="80"/>
      <c r="L46" s="80"/>
      <c r="M46" s="147" t="str">
        <f>"△"&amp;S52</f>
        <v>△72億6,388万円</v>
      </c>
      <c r="N46" s="148"/>
      <c r="O46" s="15"/>
      <c r="P46" s="119" t="s">
        <v>259</v>
      </c>
      <c r="Q46" s="120"/>
      <c r="R46" s="121"/>
      <c r="S46" s="144"/>
      <c r="T46" s="145"/>
      <c r="U46" s="15"/>
      <c r="V46" s="219" t="s">
        <v>269</v>
      </c>
      <c r="W46" s="220"/>
      <c r="X46" s="211" t="str">
        <f>【一般会計等】!$X$46</f>
        <v>ー</v>
      </c>
      <c r="Y46" s="212"/>
      <c r="Z46" s="215">
        <f>【一般会計等】!$Z$46</f>
        <v>15</v>
      </c>
      <c r="AA46" s="216"/>
      <c r="AB46" s="15"/>
      <c r="AC46" s="1" t="s">
        <v>24</v>
      </c>
      <c r="AD46" s="8">
        <f>SUM(NW!C14:C18)</f>
        <v>0</v>
      </c>
    </row>
    <row r="47" spans="1:30" ht="19.5" customHeight="1" x14ac:dyDescent="0.15">
      <c r="A47" s="12"/>
      <c r="B47" s="15"/>
      <c r="C47" s="27"/>
      <c r="D47" s="113" t="s">
        <v>317</v>
      </c>
      <c r="E47" s="114"/>
      <c r="F47" s="115"/>
      <c r="G47" s="109"/>
      <c r="H47" s="110"/>
      <c r="I47" s="15"/>
      <c r="J47" s="146"/>
      <c r="K47" s="146"/>
      <c r="L47" s="146"/>
      <c r="M47" s="149"/>
      <c r="N47" s="150"/>
      <c r="O47" s="15"/>
      <c r="P47" s="122" t="s">
        <v>277</v>
      </c>
      <c r="Q47" s="123"/>
      <c r="R47" s="124"/>
      <c r="S47" s="84" t="str">
        <f>IF(AD56=0,0,TEXT(INT(AD56/10^8),"#億;;")&amp;TEXT(MOD(AD56,10^8)/10^4,"[&gt;=1000]#,##0万円;[&gt;0]#万円;円"))</f>
        <v>4億8,248万円</v>
      </c>
      <c r="T47" s="85"/>
      <c r="U47" s="15"/>
      <c r="V47" s="221"/>
      <c r="W47" s="222"/>
      <c r="X47" s="213"/>
      <c r="Y47" s="214"/>
      <c r="Z47" s="217"/>
      <c r="AA47" s="218"/>
      <c r="AB47" s="15"/>
      <c r="AC47" s="1" t="s">
        <v>25</v>
      </c>
      <c r="AD47" s="8">
        <f>NW!C19</f>
        <v>108578940</v>
      </c>
    </row>
    <row r="48" spans="1:30" ht="19.5" customHeight="1" x14ac:dyDescent="0.15">
      <c r="A48" s="12"/>
      <c r="B48" s="15"/>
      <c r="C48" s="27"/>
      <c r="D48" s="116"/>
      <c r="E48" s="117"/>
      <c r="F48" s="118"/>
      <c r="G48" s="101"/>
      <c r="H48" s="102"/>
      <c r="I48" s="15"/>
      <c r="J48" s="125" t="s">
        <v>39</v>
      </c>
      <c r="K48" s="125"/>
      <c r="L48" s="125"/>
      <c r="M48" s="126" t="str">
        <f>IF(AD45=0,0,TEXT(INT(AD45/10^8),"#億;;")&amp;TEXT(MOD(AD45,10^8)/10^4,"[&gt;=1000]#,##0万円;[&gt;0]#万円;円"))</f>
        <v>73億7,060万円</v>
      </c>
      <c r="N48" s="126"/>
      <c r="O48" s="15"/>
      <c r="P48" s="129" t="s">
        <v>17</v>
      </c>
      <c r="Q48" s="129"/>
      <c r="R48" s="129"/>
      <c r="S48" s="99" t="str">
        <f>IF(AD57=0,0,TEXT(INT(AD57/10^8),"#億;;")&amp;TEXT(MOD(AD57,10^8)/10^4,"[&gt;=1000]#,##0万円;[&gt;0]#万円;円"))</f>
        <v>71億9,933万円</v>
      </c>
      <c r="T48" s="100"/>
      <c r="U48" s="15"/>
      <c r="V48" s="219" t="s">
        <v>72</v>
      </c>
      <c r="W48" s="220"/>
      <c r="X48" s="211" t="str">
        <f>【一般会計等】!$X$48</f>
        <v>ー</v>
      </c>
      <c r="Y48" s="212"/>
      <c r="Z48" s="215">
        <f>【一般会計等】!$Z$48</f>
        <v>20</v>
      </c>
      <c r="AA48" s="216"/>
      <c r="AB48" s="15"/>
      <c r="AC48" s="1" t="s">
        <v>13</v>
      </c>
      <c r="AD48" s="8">
        <f>AD42+AD43</f>
        <v>10624272873</v>
      </c>
    </row>
    <row r="49" spans="1:30" ht="19.5" customHeight="1" x14ac:dyDescent="0.15">
      <c r="A49" s="12"/>
      <c r="B49" s="15"/>
      <c r="C49" s="24">
        <v>3</v>
      </c>
      <c r="D49" s="107" t="s">
        <v>38</v>
      </c>
      <c r="E49" s="107"/>
      <c r="F49" s="107"/>
      <c r="G49" s="108" t="str">
        <f>IF(AD37&gt;0,TEXT(INT(AD37/10^8),"#億;;")&amp;TEXT(MOD(AD37,10^8)/10^4,"[&gt;=1000]#,##0万円;[&gt;0]#万円;円"),"△"&amp;TEXT(INT(-AD37/10^8),"#億;;")&amp;TEXT(MOD(-AD37,10^8)/10^4,"[&gt;=1000]#,##0万円;[&gt;0]#万円;円"))</f>
        <v>△2億6,480万円</v>
      </c>
      <c r="H49" s="100"/>
      <c r="I49" s="15"/>
      <c r="J49" s="111" t="s">
        <v>316</v>
      </c>
      <c r="K49" s="111"/>
      <c r="L49" s="111"/>
      <c r="M49" s="127"/>
      <c r="N49" s="127"/>
      <c r="O49" s="15"/>
      <c r="P49" s="80" t="s">
        <v>18</v>
      </c>
      <c r="Q49" s="80"/>
      <c r="R49" s="80"/>
      <c r="S49" s="101"/>
      <c r="T49" s="102"/>
      <c r="U49" s="15"/>
      <c r="V49" s="221"/>
      <c r="W49" s="222"/>
      <c r="X49" s="213"/>
      <c r="Y49" s="214"/>
      <c r="Z49" s="217"/>
      <c r="AA49" s="218"/>
      <c r="AB49" s="15"/>
    </row>
    <row r="50" spans="1:30" ht="19.5" customHeight="1" x14ac:dyDescent="0.15">
      <c r="A50" s="12"/>
      <c r="B50" s="15"/>
      <c r="C50" s="27"/>
      <c r="D50" s="113" t="s">
        <v>281</v>
      </c>
      <c r="E50" s="114"/>
      <c r="F50" s="115"/>
      <c r="G50" s="109"/>
      <c r="H50" s="110"/>
      <c r="I50" s="15"/>
      <c r="J50" s="112"/>
      <c r="K50" s="112"/>
      <c r="L50" s="112"/>
      <c r="M50" s="128"/>
      <c r="N50" s="128"/>
      <c r="O50" s="15"/>
      <c r="P50" s="96" t="s">
        <v>278</v>
      </c>
      <c r="Q50" s="97"/>
      <c r="R50" s="97"/>
      <c r="S50" s="84" t="str">
        <f>IF(AD58=0,0,TEXT(INT(AD58/10^8),"#億;;")&amp;TEXT(MOD(AD58,10^8)/10^4,"[&gt;=1000]#,##0万円;[&gt;0]#万円;円"))</f>
        <v>6,570万円</v>
      </c>
      <c r="T50" s="98"/>
      <c r="U50" s="15"/>
      <c r="V50" s="219" t="s">
        <v>270</v>
      </c>
      <c r="W50" s="220"/>
      <c r="X50" s="211">
        <f>【一般会計等】!$X$50</f>
        <v>5.2</v>
      </c>
      <c r="Y50" s="212"/>
      <c r="Z50" s="215">
        <f>【一般会計等】!$Z$50</f>
        <v>25</v>
      </c>
      <c r="AA50" s="216"/>
      <c r="AB50" s="15"/>
      <c r="AC50" s="1" t="s">
        <v>26</v>
      </c>
      <c r="AD50" s="2" t="s">
        <v>48</v>
      </c>
    </row>
    <row r="51" spans="1:30" ht="19.5" customHeight="1" x14ac:dyDescent="0.15">
      <c r="A51" s="12"/>
      <c r="B51" s="15"/>
      <c r="C51" s="9"/>
      <c r="D51" s="116"/>
      <c r="E51" s="117"/>
      <c r="F51" s="118"/>
      <c r="G51" s="101"/>
      <c r="H51" s="102"/>
      <c r="I51" s="15"/>
      <c r="J51" s="93" t="s">
        <v>20</v>
      </c>
      <c r="K51" s="94"/>
      <c r="L51" s="95"/>
      <c r="M51" s="84">
        <f>IF(AD46=0,0,TEXT(INT(AD46/10^8),"#億;;")&amp;TEXT(MOD(AD46,10^8)/10^4,"[&gt;=1000]#,##0万円;[&gt;0]#万円;円"))</f>
        <v>0</v>
      </c>
      <c r="N51" s="85"/>
      <c r="O51" s="15"/>
      <c r="P51" s="96" t="s">
        <v>279</v>
      </c>
      <c r="Q51" s="97"/>
      <c r="R51" s="97"/>
      <c r="S51" s="84" t="str">
        <f>IF(AD59=0,0,TEXT(INT(AD59/10^8),"#億;;")&amp;TEXT(MOD(AD59,10^8)/10^4,"[&gt;=1000]#,##0万円;[&gt;0]#万円;円"))</f>
        <v>115万円</v>
      </c>
      <c r="T51" s="98"/>
      <c r="U51" s="15"/>
      <c r="V51" s="221"/>
      <c r="W51" s="222"/>
      <c r="X51" s="213"/>
      <c r="Y51" s="214"/>
      <c r="Z51" s="217"/>
      <c r="AA51" s="218"/>
      <c r="AB51" s="15"/>
      <c r="AC51" s="1" t="s">
        <v>14</v>
      </c>
      <c r="AD51" s="2">
        <f>SUM(AD52:AD55)</f>
        <v>7681806712</v>
      </c>
    </row>
    <row r="52" spans="1:30" ht="19.5" customHeight="1" x14ac:dyDescent="0.15">
      <c r="A52" s="12"/>
      <c r="B52" s="15"/>
      <c r="C52" s="81" t="s">
        <v>249</v>
      </c>
      <c r="D52" s="82"/>
      <c r="E52" s="82"/>
      <c r="F52" s="83"/>
      <c r="G52" s="84" t="str">
        <f>IF(AD38=0,0,TEXT(INT(AD38/10^8),"#億;;")&amp;TEXT(MOD(AD38,10^8)/10^4,"[&gt;=1000]#,##0万円;[&gt;0]#万円;円"))</f>
        <v>5,206万円</v>
      </c>
      <c r="H52" s="85"/>
      <c r="I52" s="15"/>
      <c r="J52" s="86" t="s">
        <v>12</v>
      </c>
      <c r="K52" s="87"/>
      <c r="L52" s="88"/>
      <c r="M52" s="84" t="str">
        <f>IF(AD47=0,0,TEXT(INT(AD47/10^8),"#億;;")&amp;TEXT(MOD(AD47,10^8)/10^4,"[&gt;=1000]#,##0万円;[&gt;0]#万円;円"))</f>
        <v>1億858万円</v>
      </c>
      <c r="N52" s="85"/>
      <c r="O52" s="15"/>
      <c r="P52" s="91" t="s">
        <v>265</v>
      </c>
      <c r="Q52" s="91"/>
      <c r="R52" s="91"/>
      <c r="S52" s="92" t="str">
        <f>IF(AD60=0,0,TEXT(INT(AD60/10^8),"#億;;")&amp;TEXT(MOD(AD60,10^8)/10^4,"[&gt;=1000]#,##0万円;[&gt;0]#万円;円"))</f>
        <v>72億6,388万円</v>
      </c>
      <c r="T52" s="92"/>
      <c r="U52" s="15"/>
      <c r="V52" s="219" t="s">
        <v>271</v>
      </c>
      <c r="W52" s="220"/>
      <c r="X52" s="211" t="str">
        <f>【一般会計等】!$X$52</f>
        <v>－</v>
      </c>
      <c r="Y52" s="212"/>
      <c r="Z52" s="215">
        <f>【一般会計等】!$Z$52</f>
        <v>350</v>
      </c>
      <c r="AA52" s="216"/>
      <c r="AB52" s="15"/>
      <c r="AC52" s="1" t="s">
        <v>255</v>
      </c>
      <c r="AD52" s="8">
        <f>PL!C5</f>
        <v>1266415450</v>
      </c>
    </row>
    <row r="53" spans="1:30" ht="19.5" customHeight="1" x14ac:dyDescent="0.15">
      <c r="A53" s="12"/>
      <c r="B53" s="15"/>
      <c r="C53" s="77" t="s">
        <v>328</v>
      </c>
      <c r="D53" s="77"/>
      <c r="E53" s="77"/>
      <c r="F53" s="77"/>
      <c r="G53" s="78" t="str">
        <f>IF(AD39=0,0,TEXT(INT(AD39/10^8),"#億;;")&amp;TEXT(MOD(AD39,10^8)/10^4,"[&gt;=1000]#,##0万円;[&gt;0]#万円;円"))</f>
        <v>6億6,245万円</v>
      </c>
      <c r="H53" s="78"/>
      <c r="I53" s="15"/>
      <c r="J53" s="77" t="s">
        <v>253</v>
      </c>
      <c r="K53" s="77"/>
      <c r="L53" s="77"/>
      <c r="M53" s="79" t="str">
        <f>IF(AD48=0,0,TEXT(INT(AD48/10^8),"#億;;")&amp;TEXT(MOD(AD48,10^8)/10^4,"[&gt;=1000]#,##0万円;[&gt;0]#万円;円"))</f>
        <v>106億2,427万円</v>
      </c>
      <c r="N53" s="79"/>
      <c r="O53" s="15"/>
      <c r="P53" s="80" t="s">
        <v>266</v>
      </c>
      <c r="Q53" s="80"/>
      <c r="R53" s="80"/>
      <c r="S53" s="92"/>
      <c r="T53" s="92"/>
      <c r="U53" s="15"/>
      <c r="V53" s="221"/>
      <c r="W53" s="222"/>
      <c r="X53" s="213"/>
      <c r="Y53" s="214"/>
      <c r="Z53" s="217"/>
      <c r="AA53" s="218"/>
      <c r="AB53" s="15"/>
      <c r="AC53" s="1" t="s">
        <v>263</v>
      </c>
      <c r="AD53" s="8">
        <f>PL!C10</f>
        <v>1770423068</v>
      </c>
    </row>
    <row r="54" spans="1:30" ht="18" customHeight="1" x14ac:dyDescent="0.15">
      <c r="A54" s="1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 t="s">
        <v>264</v>
      </c>
      <c r="AD54" s="8">
        <f>PL!C15</f>
        <v>114985512</v>
      </c>
    </row>
    <row r="55" spans="1:30" ht="15" customHeight="1" x14ac:dyDescent="0.15">
      <c r="A55" s="13"/>
      <c r="B55" s="13"/>
      <c r="C55" s="13" t="s">
        <v>242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 t="s">
        <v>258</v>
      </c>
      <c r="AD55" s="8">
        <f>PL!C19</f>
        <v>4529982682</v>
      </c>
    </row>
    <row r="56" spans="1:30" ht="1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 t="s">
        <v>16</v>
      </c>
      <c r="AD56" s="8">
        <f>PL!C24</f>
        <v>482477231</v>
      </c>
    </row>
    <row r="57" spans="1:30" x14ac:dyDescent="0.15">
      <c r="A57" s="1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 t="s">
        <v>165</v>
      </c>
      <c r="AD57" s="35">
        <f>AD51-AD56</f>
        <v>7199329481</v>
      </c>
    </row>
    <row r="58" spans="1:30" x14ac:dyDescent="0.15">
      <c r="AC58" s="1" t="s">
        <v>260</v>
      </c>
      <c r="AD58" s="35">
        <f>PL!C28</f>
        <v>65704179</v>
      </c>
    </row>
    <row r="59" spans="1:30" x14ac:dyDescent="0.15">
      <c r="AC59" s="1" t="s">
        <v>261</v>
      </c>
      <c r="AD59" s="35">
        <f>PL!C34</f>
        <v>1150864</v>
      </c>
    </row>
    <row r="60" spans="1:30" x14ac:dyDescent="0.15">
      <c r="AC60" s="1" t="s">
        <v>265</v>
      </c>
      <c r="AD60" s="2">
        <f>AD57+AD58-AD59</f>
        <v>7263882796</v>
      </c>
    </row>
    <row r="69" spans="16:16" x14ac:dyDescent="0.15">
      <c r="P69" s="58"/>
    </row>
  </sheetData>
  <mergeCells count="150">
    <mergeCell ref="V31:AA33"/>
    <mergeCell ref="V36:AA41"/>
    <mergeCell ref="J34:N35"/>
    <mergeCell ref="C27:C30"/>
    <mergeCell ref="D27:F28"/>
    <mergeCell ref="G27:H28"/>
    <mergeCell ref="I27:N28"/>
    <mergeCell ref="D29:F30"/>
    <mergeCell ref="G29:H30"/>
    <mergeCell ref="I29:L30"/>
    <mergeCell ref="M29:N30"/>
    <mergeCell ref="P38:R38"/>
    <mergeCell ref="S38:T38"/>
    <mergeCell ref="P39:R39"/>
    <mergeCell ref="S39:T40"/>
    <mergeCell ref="C36:H39"/>
    <mergeCell ref="J36:N41"/>
    <mergeCell ref="X27:Z28"/>
    <mergeCell ref="P17:S17"/>
    <mergeCell ref="W17:X17"/>
    <mergeCell ref="Y17:Z17"/>
    <mergeCell ref="P23:Q23"/>
    <mergeCell ref="R23:T23"/>
    <mergeCell ref="P24:Q24"/>
    <mergeCell ref="T17:V17"/>
    <mergeCell ref="P40:R40"/>
    <mergeCell ref="C41:F41"/>
    <mergeCell ref="G41:H41"/>
    <mergeCell ref="P30:T31"/>
    <mergeCell ref="C31:F31"/>
    <mergeCell ref="G31:H31"/>
    <mergeCell ref="I31:L31"/>
    <mergeCell ref="M31:N31"/>
    <mergeCell ref="P32:T37"/>
    <mergeCell ref="C34:H35"/>
    <mergeCell ref="W18:X19"/>
    <mergeCell ref="P18:V19"/>
    <mergeCell ref="S41:T42"/>
    <mergeCell ref="C42:F42"/>
    <mergeCell ref="P27:W28"/>
    <mergeCell ref="G42:H42"/>
    <mergeCell ref="P42:R42"/>
    <mergeCell ref="Z52:AA53"/>
    <mergeCell ref="C53:F53"/>
    <mergeCell ref="G53:H53"/>
    <mergeCell ref="J53:L53"/>
    <mergeCell ref="M53:N53"/>
    <mergeCell ref="P53:R53"/>
    <mergeCell ref="C52:F52"/>
    <mergeCell ref="G52:H52"/>
    <mergeCell ref="J52:L52"/>
    <mergeCell ref="M52:N52"/>
    <mergeCell ref="P52:R52"/>
    <mergeCell ref="S52:T53"/>
    <mergeCell ref="V52:W53"/>
    <mergeCell ref="G46:H48"/>
    <mergeCell ref="J46:L47"/>
    <mergeCell ref="M46:N47"/>
    <mergeCell ref="G43:H45"/>
    <mergeCell ref="J43:L44"/>
    <mergeCell ref="M43:N44"/>
    <mergeCell ref="P43:R43"/>
    <mergeCell ref="S43:T44"/>
    <mergeCell ref="X52:Y53"/>
    <mergeCell ref="Z50:AA51"/>
    <mergeCell ref="J51:L51"/>
    <mergeCell ref="M51:N51"/>
    <mergeCell ref="P51:R51"/>
    <mergeCell ref="S51:T51"/>
    <mergeCell ref="X48:Y49"/>
    <mergeCell ref="Z48:AA49"/>
    <mergeCell ref="V43:AA44"/>
    <mergeCell ref="P44:R44"/>
    <mergeCell ref="J45:L45"/>
    <mergeCell ref="M45:N45"/>
    <mergeCell ref="P45:R45"/>
    <mergeCell ref="S45:T46"/>
    <mergeCell ref="V45:W45"/>
    <mergeCell ref="X45:Y45"/>
    <mergeCell ref="Z45:AA45"/>
    <mergeCell ref="X46:Y47"/>
    <mergeCell ref="Z46:AA47"/>
    <mergeCell ref="P47:R47"/>
    <mergeCell ref="S47:T47"/>
    <mergeCell ref="J48:L48"/>
    <mergeCell ref="M48:N50"/>
    <mergeCell ref="P48:R48"/>
    <mergeCell ref="J49:L50"/>
    <mergeCell ref="X8:X9"/>
    <mergeCell ref="Y8:Y9"/>
    <mergeCell ref="W11:X12"/>
    <mergeCell ref="W14:X15"/>
    <mergeCell ref="P14:V15"/>
    <mergeCell ref="P11:V12"/>
    <mergeCell ref="D20:F20"/>
    <mergeCell ref="T8:W9"/>
    <mergeCell ref="X50:Y51"/>
    <mergeCell ref="D49:F49"/>
    <mergeCell ref="G49:H51"/>
    <mergeCell ref="P49:R49"/>
    <mergeCell ref="P41:R41"/>
    <mergeCell ref="D50:F51"/>
    <mergeCell ref="P50:R50"/>
    <mergeCell ref="S50:T50"/>
    <mergeCell ref="V50:W51"/>
    <mergeCell ref="P46:R46"/>
    <mergeCell ref="V46:W47"/>
    <mergeCell ref="D44:F45"/>
    <mergeCell ref="D47:F48"/>
    <mergeCell ref="S48:T49"/>
    <mergeCell ref="V48:W49"/>
    <mergeCell ref="D46:F46"/>
    <mergeCell ref="P22:AA22"/>
    <mergeCell ref="D23:F24"/>
    <mergeCell ref="G23:H24"/>
    <mergeCell ref="J24:L25"/>
    <mergeCell ref="M24:N25"/>
    <mergeCell ref="D25:F26"/>
    <mergeCell ref="G25:H26"/>
    <mergeCell ref="I26:L26"/>
    <mergeCell ref="M26:N26"/>
    <mergeCell ref="P25:Q25"/>
    <mergeCell ref="R25:T25"/>
    <mergeCell ref="P26:U26"/>
    <mergeCell ref="V26:X26"/>
    <mergeCell ref="R24:T24"/>
    <mergeCell ref="C1:AB5"/>
    <mergeCell ref="AC6:AF6"/>
    <mergeCell ref="C6:N7"/>
    <mergeCell ref="P6:AA7"/>
    <mergeCell ref="C8:N11"/>
    <mergeCell ref="C16:C26"/>
    <mergeCell ref="J20:L21"/>
    <mergeCell ref="M20:N21"/>
    <mergeCell ref="D21:F22"/>
    <mergeCell ref="I22:I25"/>
    <mergeCell ref="J22:L23"/>
    <mergeCell ref="M22:N23"/>
    <mergeCell ref="D16:F16"/>
    <mergeCell ref="G16:H19"/>
    <mergeCell ref="I16:I21"/>
    <mergeCell ref="J16:L17"/>
    <mergeCell ref="M16:N17"/>
    <mergeCell ref="D17:F19"/>
    <mergeCell ref="J18:L19"/>
    <mergeCell ref="M18:N19"/>
    <mergeCell ref="C14:H15"/>
    <mergeCell ref="I14:N15"/>
    <mergeCell ref="P8:S9"/>
    <mergeCell ref="G20:H22"/>
  </mergeCells>
  <phoneticPr fontId="3"/>
  <printOptions horizontalCentered="1" verticalCentered="1"/>
  <pageMargins left="0" right="0" top="0" bottom="0" header="0.51181102362204722" footer="0"/>
  <pageSetup paperSize="8" scale="9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69"/>
  <sheetViews>
    <sheetView showGridLines="0" view="pageBreakPreview" topLeftCell="A14" zoomScale="70" zoomScaleNormal="55" zoomScaleSheetLayoutView="70" workbookViewId="0">
      <selection activeCell="G27" sqref="G27:H28"/>
    </sheetView>
  </sheetViews>
  <sheetFormatPr defaultColWidth="8.875" defaultRowHeight="15.75" x14ac:dyDescent="0.15"/>
  <cols>
    <col min="1" max="1" width="3.25" style="1" customWidth="1"/>
    <col min="2" max="2" width="2.5" style="1" customWidth="1"/>
    <col min="3" max="3" width="3.625" style="1" customWidth="1"/>
    <col min="4" max="8" width="8.875" style="1" customWidth="1"/>
    <col min="9" max="9" width="3.625" style="1" customWidth="1"/>
    <col min="10" max="14" width="8.875" style="1" customWidth="1"/>
    <col min="15" max="15" width="9.5" style="1" customWidth="1"/>
    <col min="16" max="20" width="10.75" style="1" customWidth="1"/>
    <col min="21" max="21" width="4.625" style="1" customWidth="1"/>
    <col min="22" max="23" width="8.875" style="1" customWidth="1"/>
    <col min="24" max="24" width="10.625" style="1" customWidth="1"/>
    <col min="25" max="25" width="9.625" style="1" customWidth="1"/>
    <col min="26" max="27" width="8.875" style="1" customWidth="1"/>
    <col min="28" max="28" width="4.625" style="1" customWidth="1"/>
    <col min="29" max="29" width="25.625" style="1" customWidth="1"/>
    <col min="30" max="30" width="20.625" style="2" customWidth="1"/>
    <col min="31" max="32" width="20.625" style="1" customWidth="1"/>
    <col min="33" max="34" width="8.875" style="1" customWidth="1"/>
    <col min="35" max="16384" width="8.875" style="1"/>
  </cols>
  <sheetData>
    <row r="1" spans="1:43" ht="13.5" customHeight="1" x14ac:dyDescent="0.15">
      <c r="A1" s="12"/>
      <c r="B1" s="14"/>
      <c r="C1" s="196" t="s">
        <v>354</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row>
    <row r="2" spans="1:43" ht="13.5" customHeight="1" x14ac:dyDescent="0.15">
      <c r="A2" s="12"/>
      <c r="B2" s="14"/>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row>
    <row r="3" spans="1:43" ht="13.5" customHeight="1" x14ac:dyDescent="0.15">
      <c r="A3" s="12"/>
      <c r="B3" s="14"/>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row>
    <row r="4" spans="1:43" ht="13.5" customHeight="1" x14ac:dyDescent="0.15">
      <c r="A4" s="12"/>
      <c r="B4" s="14"/>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row>
    <row r="5" spans="1:43" ht="15" customHeight="1" x14ac:dyDescent="0.15">
      <c r="A5" s="12"/>
      <c r="B5" s="14"/>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row>
    <row r="6" spans="1:43" ht="15" customHeight="1" x14ac:dyDescent="0.15">
      <c r="A6" s="12"/>
      <c r="B6" s="16"/>
      <c r="C6" s="199" t="s">
        <v>325</v>
      </c>
      <c r="D6" s="200"/>
      <c r="E6" s="200"/>
      <c r="F6" s="200"/>
      <c r="G6" s="200"/>
      <c r="H6" s="200"/>
      <c r="I6" s="200"/>
      <c r="J6" s="200"/>
      <c r="K6" s="200"/>
      <c r="L6" s="200"/>
      <c r="M6" s="200"/>
      <c r="N6" s="200"/>
      <c r="O6" s="15"/>
      <c r="P6" s="201" t="s">
        <v>283</v>
      </c>
      <c r="Q6" s="201"/>
      <c r="R6" s="201"/>
      <c r="S6" s="201"/>
      <c r="T6" s="201"/>
      <c r="U6" s="201"/>
      <c r="V6" s="201"/>
      <c r="W6" s="201"/>
      <c r="X6" s="201"/>
      <c r="Y6" s="201"/>
      <c r="Z6" s="201"/>
      <c r="AA6" s="201"/>
      <c r="AB6" s="15"/>
      <c r="AC6" s="198"/>
      <c r="AD6" s="198"/>
      <c r="AE6" s="198"/>
      <c r="AF6" s="198"/>
    </row>
    <row r="7" spans="1:43" ht="15" customHeight="1" x14ac:dyDescent="0.15">
      <c r="A7" s="12"/>
      <c r="B7" s="16"/>
      <c r="C7" s="200"/>
      <c r="D7" s="200"/>
      <c r="E7" s="200"/>
      <c r="F7" s="200"/>
      <c r="G7" s="200"/>
      <c r="H7" s="200"/>
      <c r="I7" s="200"/>
      <c r="J7" s="200"/>
      <c r="K7" s="200"/>
      <c r="L7" s="200"/>
      <c r="M7" s="200"/>
      <c r="N7" s="200"/>
      <c r="O7" s="15"/>
      <c r="P7" s="201"/>
      <c r="Q7" s="201"/>
      <c r="R7" s="201"/>
      <c r="S7" s="201"/>
      <c r="T7" s="201"/>
      <c r="U7" s="201"/>
      <c r="V7" s="201"/>
      <c r="W7" s="201"/>
      <c r="X7" s="201"/>
      <c r="Y7" s="201"/>
      <c r="Z7" s="201"/>
      <c r="AA7" s="201"/>
      <c r="AB7" s="15"/>
    </row>
    <row r="8" spans="1:43" ht="13.5" customHeight="1" x14ac:dyDescent="0.15">
      <c r="A8" s="12"/>
      <c r="B8" s="15"/>
      <c r="C8" s="202" t="s">
        <v>284</v>
      </c>
      <c r="D8" s="202"/>
      <c r="E8" s="202"/>
      <c r="F8" s="202"/>
      <c r="G8" s="202"/>
      <c r="H8" s="202"/>
      <c r="I8" s="202"/>
      <c r="J8" s="202"/>
      <c r="K8" s="202"/>
      <c r="L8" s="202"/>
      <c r="M8" s="202"/>
      <c r="N8" s="202"/>
      <c r="O8" s="15"/>
      <c r="P8" s="188" t="s">
        <v>291</v>
      </c>
      <c r="Q8" s="188"/>
      <c r="R8" s="188"/>
      <c r="S8" s="188"/>
      <c r="T8" s="203" t="str">
        <f>【一般会計等】!$T$8</f>
        <v>（令和６年１月１日現在人口</v>
      </c>
      <c r="U8" s="203"/>
      <c r="V8" s="203"/>
      <c r="W8" s="203"/>
      <c r="X8" s="204">
        <f>AD9</f>
        <v>10565</v>
      </c>
      <c r="Y8" s="205" t="s">
        <v>293</v>
      </c>
      <c r="Z8" s="39"/>
      <c r="AA8" s="23"/>
      <c r="AB8" s="15"/>
    </row>
    <row r="9" spans="1:43" ht="15.6" customHeight="1" x14ac:dyDescent="0.15">
      <c r="A9" s="12"/>
      <c r="B9" s="15"/>
      <c r="C9" s="202"/>
      <c r="D9" s="202"/>
      <c r="E9" s="202"/>
      <c r="F9" s="202"/>
      <c r="G9" s="202"/>
      <c r="H9" s="202"/>
      <c r="I9" s="202"/>
      <c r="J9" s="202"/>
      <c r="K9" s="202"/>
      <c r="L9" s="202"/>
      <c r="M9" s="202"/>
      <c r="N9" s="202"/>
      <c r="O9" s="15"/>
      <c r="P9" s="188"/>
      <c r="Q9" s="188"/>
      <c r="R9" s="188"/>
      <c r="S9" s="188"/>
      <c r="T9" s="203"/>
      <c r="U9" s="203"/>
      <c r="V9" s="203"/>
      <c r="W9" s="203"/>
      <c r="X9" s="203"/>
      <c r="Y9" s="205"/>
      <c r="Z9" s="39"/>
      <c r="AA9" s="23"/>
      <c r="AB9" s="15"/>
      <c r="AC9" s="2" t="s">
        <v>28</v>
      </c>
      <c r="AD9" s="8">
        <f>【一般会計等】!AD9</f>
        <v>10565</v>
      </c>
      <c r="AE9" s="1" t="s">
        <v>334</v>
      </c>
      <c r="AF9" s="5">
        <f>AF11/AF10</f>
        <v>0.70251826205470824</v>
      </c>
    </row>
    <row r="10" spans="1:43" ht="15.6" customHeight="1" x14ac:dyDescent="0.15">
      <c r="A10" s="12"/>
      <c r="B10" s="15"/>
      <c r="C10" s="202"/>
      <c r="D10" s="202"/>
      <c r="E10" s="202"/>
      <c r="F10" s="202"/>
      <c r="G10" s="202"/>
      <c r="H10" s="202"/>
      <c r="I10" s="202"/>
      <c r="J10" s="202"/>
      <c r="K10" s="202"/>
      <c r="L10" s="202"/>
      <c r="M10" s="202"/>
      <c r="N10" s="202"/>
      <c r="O10" s="15"/>
      <c r="P10" s="23" t="s">
        <v>344</v>
      </c>
      <c r="Q10" s="50" t="str">
        <f>IF(AD10=0,0,TEXT(INT(AD10/10^8),"#億;;")&amp;TEXT(MOD(AD10,10^8)/10^4,"[&gt;=1000]#,##0万円;[&gt;0]#万円;円"))</f>
        <v>188万円</v>
      </c>
      <c r="R10" s="51" t="s">
        <v>296</v>
      </c>
      <c r="S10" s="50" t="str">
        <f>IF(AD11=0,0,TEXT(INT(AD11/10^8),"#億;;")&amp;TEXT(MOD(AD11,10^8)/10^4,"[&gt;=1000]#,##0万円;[&gt;0]#万円;円"))</f>
        <v>64万円</v>
      </c>
      <c r="T10" s="23"/>
      <c r="U10" s="23"/>
      <c r="V10" s="23"/>
      <c r="W10" s="23"/>
      <c r="X10" s="23"/>
      <c r="Y10" s="23"/>
      <c r="Z10" s="23"/>
      <c r="AA10" s="23"/>
      <c r="AB10" s="15"/>
      <c r="AC10" s="1" t="s">
        <v>29</v>
      </c>
      <c r="AD10" s="2">
        <f>AD22/AD9</f>
        <v>1878473.984003786</v>
      </c>
      <c r="AE10" s="3" t="s">
        <v>240</v>
      </c>
      <c r="AF10" s="2">
        <f>BS!I10</f>
        <v>34279432134</v>
      </c>
    </row>
    <row r="11" spans="1:43" ht="15.6" customHeight="1" x14ac:dyDescent="0.15">
      <c r="A11" s="12"/>
      <c r="B11" s="15"/>
      <c r="C11" s="202"/>
      <c r="D11" s="202"/>
      <c r="E11" s="202"/>
      <c r="F11" s="202"/>
      <c r="G11" s="202"/>
      <c r="H11" s="202"/>
      <c r="I11" s="202"/>
      <c r="J11" s="202"/>
      <c r="K11" s="202"/>
      <c r="L11" s="202"/>
      <c r="M11" s="202"/>
      <c r="N11" s="202"/>
      <c r="O11" s="15"/>
      <c r="P11" s="188" t="s">
        <v>339</v>
      </c>
      <c r="Q11" s="188"/>
      <c r="R11" s="188"/>
      <c r="S11" s="188"/>
      <c r="T11" s="188"/>
      <c r="U11" s="188"/>
      <c r="V11" s="188"/>
      <c r="W11" s="206">
        <f>AD12</f>
        <v>0.65725736772552212</v>
      </c>
      <c r="X11" s="206"/>
      <c r="Y11" s="23"/>
      <c r="Z11" s="23"/>
      <c r="AA11" s="23"/>
      <c r="AB11" s="15"/>
      <c r="AC11" s="1" t="s">
        <v>345</v>
      </c>
      <c r="AD11" s="2">
        <f>AD28/AD9</f>
        <v>643833.117936583</v>
      </c>
      <c r="AE11" s="1" t="s">
        <v>241</v>
      </c>
      <c r="AF11" s="2">
        <f>BS!I11</f>
        <v>24081927087</v>
      </c>
    </row>
    <row r="12" spans="1:43" ht="15.6" customHeight="1" x14ac:dyDescent="0.15">
      <c r="A12" s="12"/>
      <c r="B12" s="15"/>
      <c r="D12" s="4"/>
      <c r="O12" s="15"/>
      <c r="P12" s="188"/>
      <c r="Q12" s="188"/>
      <c r="R12" s="188"/>
      <c r="S12" s="188"/>
      <c r="T12" s="188"/>
      <c r="U12" s="188"/>
      <c r="V12" s="188"/>
      <c r="W12" s="206"/>
      <c r="X12" s="206"/>
      <c r="Y12" s="23"/>
      <c r="Z12" s="23"/>
      <c r="AA12" s="23"/>
      <c r="AB12" s="15"/>
      <c r="AC12" s="1" t="s">
        <v>31</v>
      </c>
      <c r="AD12" s="5">
        <f>AD29/AD30</f>
        <v>0.65725736772552212</v>
      </c>
    </row>
    <row r="13" spans="1:43" ht="15.6" customHeight="1" x14ac:dyDescent="0.15">
      <c r="A13" s="12"/>
      <c r="B13" s="15"/>
      <c r="O13" s="15"/>
      <c r="P13" s="1" t="s">
        <v>348</v>
      </c>
      <c r="W13" s="23"/>
      <c r="X13" s="23"/>
      <c r="Y13" s="23"/>
      <c r="Z13" s="23"/>
      <c r="AA13" s="23"/>
      <c r="AB13" s="15"/>
      <c r="AC13" s="1" t="s">
        <v>32</v>
      </c>
      <c r="AD13" s="5">
        <f>AD28/AD29</f>
        <v>0.52147400562516166</v>
      </c>
    </row>
    <row r="14" spans="1:43" ht="19.5" customHeight="1" x14ac:dyDescent="0.15">
      <c r="A14" s="12"/>
      <c r="B14" s="15"/>
      <c r="C14" s="163" t="s">
        <v>0</v>
      </c>
      <c r="D14" s="164"/>
      <c r="E14" s="164"/>
      <c r="F14" s="164"/>
      <c r="G14" s="164"/>
      <c r="H14" s="165"/>
      <c r="I14" s="163" t="s">
        <v>3</v>
      </c>
      <c r="J14" s="164"/>
      <c r="K14" s="164"/>
      <c r="L14" s="164"/>
      <c r="M14" s="164"/>
      <c r="N14" s="165"/>
      <c r="O14" s="15"/>
      <c r="P14" s="188" t="s">
        <v>335</v>
      </c>
      <c r="Q14" s="188"/>
      <c r="R14" s="188"/>
      <c r="S14" s="188"/>
      <c r="T14" s="188"/>
      <c r="U14" s="188"/>
      <c r="V14" s="188"/>
      <c r="W14" s="206">
        <f>AF9</f>
        <v>0.70251826205470824</v>
      </c>
      <c r="X14" s="206"/>
      <c r="Y14" s="23"/>
      <c r="Z14" s="23"/>
      <c r="AA14" s="23"/>
      <c r="AB14" s="15"/>
      <c r="AC14" s="1" t="s">
        <v>21</v>
      </c>
      <c r="AD14" s="2" t="s">
        <v>47</v>
      </c>
    </row>
    <row r="15" spans="1:43" ht="19.5" customHeight="1" x14ac:dyDescent="0.15">
      <c r="A15" s="12"/>
      <c r="B15" s="15"/>
      <c r="C15" s="166"/>
      <c r="D15" s="167"/>
      <c r="E15" s="167"/>
      <c r="F15" s="167"/>
      <c r="G15" s="167"/>
      <c r="H15" s="168"/>
      <c r="I15" s="166"/>
      <c r="J15" s="167"/>
      <c r="K15" s="167"/>
      <c r="L15" s="167"/>
      <c r="M15" s="167"/>
      <c r="N15" s="168"/>
      <c r="O15" s="15"/>
      <c r="P15" s="188"/>
      <c r="Q15" s="188"/>
      <c r="R15" s="188"/>
      <c r="S15" s="188"/>
      <c r="T15" s="188"/>
      <c r="U15" s="188"/>
      <c r="V15" s="188"/>
      <c r="W15" s="206"/>
      <c r="X15" s="206"/>
      <c r="Y15" s="23"/>
      <c r="Z15" s="23"/>
      <c r="AA15" s="23"/>
      <c r="AB15" s="15"/>
      <c r="AC15" s="1" t="s">
        <v>330</v>
      </c>
      <c r="AD15" s="2" t="str">
        <f>IF(AF10=0,0,TEXT(INT(AF10/10^8),"#億;;")&amp;TEXT(MOD(AF10,10^8)/10^4,"[&gt;=1000]#,##0万円;[&gt;0]#万円;円"))</f>
        <v>342億7,943万円</v>
      </c>
      <c r="AE15" s="1" t="s">
        <v>324</v>
      </c>
      <c r="AF15" s="1" t="str">
        <f>IF(AF11=0,0,TEXT(INT(AF11/10^8),"#億;;")&amp;TEXT(MOD(AF11,10^8)/10^4,"[&gt;=1000]#,##0万円;[&gt;0]#万円;円"))</f>
        <v>240億8,193万円</v>
      </c>
    </row>
    <row r="16" spans="1:43" ht="20.100000000000001" customHeight="1" x14ac:dyDescent="0.15">
      <c r="A16" s="12"/>
      <c r="B16" s="15"/>
      <c r="C16" s="190" t="s">
        <v>54</v>
      </c>
      <c r="D16" s="107" t="s">
        <v>33</v>
      </c>
      <c r="E16" s="107"/>
      <c r="F16" s="107"/>
      <c r="G16" s="127" t="str">
        <f>IF(AD16=0,0,TEXT(INT(AD16/10^8),"#億;;")&amp;TEXT(MOD(AD16,10^8)/10^4,"[&gt;=1000]#,##0万円;[&gt;0]#万円;円"))</f>
        <v>70億2,640万円</v>
      </c>
      <c r="H16" s="127"/>
      <c r="I16" s="161" t="s">
        <v>4</v>
      </c>
      <c r="J16" s="151" t="s">
        <v>64</v>
      </c>
      <c r="K16" s="151"/>
      <c r="L16" s="151"/>
      <c r="M16" s="127" t="str">
        <f>IF(AD23=0,0,TEXT(INT(AD23/10^8),"#億;;")&amp;TEXT(MOD(AD23,10^8)/10^4,"[&gt;=1000]#,##0万円;[&gt;0]#万円;円"))</f>
        <v>41億2,198万円</v>
      </c>
      <c r="N16" s="127"/>
      <c r="O16" s="15"/>
      <c r="P16" s="1" t="s">
        <v>347</v>
      </c>
      <c r="W16" s="23"/>
      <c r="X16" s="23"/>
      <c r="Y16" s="23"/>
      <c r="Z16" s="23"/>
      <c r="AA16" s="23"/>
      <c r="AB16" s="15"/>
      <c r="AC16" s="1" t="s">
        <v>1</v>
      </c>
      <c r="AD16" s="8">
        <f>BS!D6</f>
        <v>7026399705</v>
      </c>
      <c r="AE16" s="3"/>
      <c r="AF16" s="23"/>
      <c r="AG16" s="23"/>
      <c r="AH16" s="23"/>
      <c r="AI16" s="23"/>
      <c r="AJ16" s="23"/>
      <c r="AK16" s="23"/>
      <c r="AL16" s="23"/>
      <c r="AM16" s="23"/>
      <c r="AN16" s="23"/>
      <c r="AO16" s="23"/>
      <c r="AP16" s="23"/>
      <c r="AQ16" s="23"/>
    </row>
    <row r="17" spans="1:43" ht="20.100000000000001" customHeight="1" x14ac:dyDescent="0.15">
      <c r="A17" s="12"/>
      <c r="B17" s="15"/>
      <c r="C17" s="191"/>
      <c r="D17" s="193" t="s">
        <v>285</v>
      </c>
      <c r="E17" s="193"/>
      <c r="F17" s="193"/>
      <c r="G17" s="127"/>
      <c r="H17" s="127"/>
      <c r="I17" s="161"/>
      <c r="J17" s="151"/>
      <c r="K17" s="151"/>
      <c r="L17" s="151"/>
      <c r="M17" s="127"/>
      <c r="N17" s="127"/>
      <c r="O17" s="15"/>
      <c r="P17" s="209" t="s">
        <v>342</v>
      </c>
      <c r="Q17" s="209"/>
      <c r="R17" s="209"/>
      <c r="S17" s="209"/>
      <c r="T17" s="185" t="str">
        <f>AD15</f>
        <v>342億7,943万円</v>
      </c>
      <c r="U17" s="185"/>
      <c r="V17" s="185"/>
      <c r="W17" s="186" t="s">
        <v>301</v>
      </c>
      <c r="X17" s="186"/>
      <c r="Y17" s="187" t="str">
        <f>AF15</f>
        <v>240億8,193万円</v>
      </c>
      <c r="Z17" s="187"/>
      <c r="AA17" s="40"/>
      <c r="AB17" s="15"/>
      <c r="AC17" s="1" t="s">
        <v>74</v>
      </c>
      <c r="AD17" s="8">
        <f>BS!D22</f>
        <v>5689159080</v>
      </c>
      <c r="AF17" s="23"/>
      <c r="AG17" s="23"/>
      <c r="AH17" s="23"/>
      <c r="AI17" s="23"/>
      <c r="AJ17" s="23"/>
      <c r="AK17" s="23"/>
      <c r="AL17" s="23"/>
      <c r="AM17" s="23"/>
      <c r="AN17" s="23"/>
      <c r="AO17" s="23"/>
      <c r="AP17" s="23"/>
      <c r="AQ17" s="23"/>
    </row>
    <row r="18" spans="1:43" ht="20.100000000000001" customHeight="1" x14ac:dyDescent="0.15">
      <c r="A18" s="12"/>
      <c r="B18" s="15"/>
      <c r="C18" s="191"/>
      <c r="D18" s="194"/>
      <c r="E18" s="194"/>
      <c r="F18" s="194"/>
      <c r="G18" s="127"/>
      <c r="H18" s="127"/>
      <c r="I18" s="161"/>
      <c r="J18" s="151" t="s">
        <v>34</v>
      </c>
      <c r="K18" s="151"/>
      <c r="L18" s="151"/>
      <c r="M18" s="127" t="str">
        <f>IF(AD24=0,0,TEXT(INT(AD24/10^8),"#億;;")&amp;TEXT(MOD(AD24,10^8)/10^4,"[&gt;=1000]#,##0万円;[&gt;0]#万円;円"))</f>
        <v>13億5,065万円</v>
      </c>
      <c r="N18" s="127"/>
      <c r="O18" s="15"/>
      <c r="P18" s="188" t="s">
        <v>340</v>
      </c>
      <c r="Q18" s="188"/>
      <c r="R18" s="188"/>
      <c r="S18" s="188"/>
      <c r="T18" s="188"/>
      <c r="U18" s="188"/>
      <c r="V18" s="188"/>
      <c r="W18" s="206">
        <f>AD13</f>
        <v>0.52147400562516166</v>
      </c>
      <c r="X18" s="206"/>
      <c r="Y18" s="40"/>
      <c r="Z18" s="40"/>
      <c r="AA18" s="40"/>
      <c r="AB18" s="15"/>
      <c r="AC18" s="1" t="s">
        <v>237</v>
      </c>
      <c r="AD18" s="8">
        <f>SUM(BS!D31:D32)+BS!D33</f>
        <v>2124429528</v>
      </c>
      <c r="AF18" s="23"/>
      <c r="AG18" s="23"/>
      <c r="AH18" s="23"/>
      <c r="AI18" s="23"/>
      <c r="AJ18" s="23"/>
      <c r="AK18" s="23"/>
      <c r="AL18" s="23"/>
      <c r="AM18" s="23"/>
      <c r="AN18" s="23"/>
      <c r="AO18" s="23"/>
      <c r="AP18" s="23"/>
      <c r="AQ18" s="23"/>
    </row>
    <row r="19" spans="1:43" ht="20.100000000000001" customHeight="1" x14ac:dyDescent="0.15">
      <c r="A19" s="12"/>
      <c r="B19" s="15"/>
      <c r="C19" s="191"/>
      <c r="D19" s="194"/>
      <c r="E19" s="194"/>
      <c r="F19" s="194"/>
      <c r="G19" s="127"/>
      <c r="H19" s="127"/>
      <c r="I19" s="161"/>
      <c r="J19" s="151"/>
      <c r="K19" s="151"/>
      <c r="L19" s="151"/>
      <c r="M19" s="127"/>
      <c r="N19" s="127"/>
      <c r="O19" s="15"/>
      <c r="P19" s="188"/>
      <c r="Q19" s="188"/>
      <c r="R19" s="188"/>
      <c r="S19" s="188"/>
      <c r="T19" s="188"/>
      <c r="U19" s="188"/>
      <c r="V19" s="188"/>
      <c r="W19" s="206"/>
      <c r="X19" s="206"/>
      <c r="Y19" s="40"/>
      <c r="Z19" s="40"/>
      <c r="AA19" s="40"/>
      <c r="AB19" s="15"/>
      <c r="AC19" s="1" t="s">
        <v>238</v>
      </c>
      <c r="AD19" s="8">
        <f>BS!D36</f>
        <v>2187953961</v>
      </c>
      <c r="AF19" s="23"/>
      <c r="AG19" s="23"/>
      <c r="AH19" s="23"/>
      <c r="AI19" s="23"/>
      <c r="AJ19" s="23"/>
      <c r="AK19" s="23"/>
      <c r="AL19" s="23"/>
      <c r="AM19" s="23"/>
      <c r="AN19" s="23"/>
      <c r="AO19" s="23"/>
      <c r="AP19" s="23"/>
      <c r="AQ19" s="23"/>
    </row>
    <row r="20" spans="1:43" ht="20.100000000000001" customHeight="1" x14ac:dyDescent="0.15">
      <c r="A20" s="12"/>
      <c r="B20" s="15"/>
      <c r="C20" s="191"/>
      <c r="D20" s="107" t="s">
        <v>61</v>
      </c>
      <c r="E20" s="107"/>
      <c r="F20" s="107"/>
      <c r="G20" s="127" t="str">
        <f>IF(AD17=0,0,TEXT(INT(AD17/10^8),"#億;;")&amp;TEXT(MOD(AD17,10^8)/10^4,"[&gt;=1000]#,##0万円;[&gt;0]#万円;円"))</f>
        <v>56億8,916万円</v>
      </c>
      <c r="H20" s="127"/>
      <c r="I20" s="161"/>
      <c r="J20" s="151" t="s">
        <v>35</v>
      </c>
      <c r="K20" s="151"/>
      <c r="L20" s="151"/>
      <c r="M20" s="127" t="str">
        <f>IF(AD25=0,0,TEXT(INT(AD25/10^8),"#億;;")&amp;TEXT(MOD(AD25,10^8)/10^4,"[&gt;=1000]#,##0万円;[&gt;0]#万円;円"))</f>
        <v>5億4,438万円</v>
      </c>
      <c r="N20" s="127"/>
      <c r="O20" s="15"/>
      <c r="P20" s="52" t="s">
        <v>346</v>
      </c>
      <c r="Q20" s="40"/>
      <c r="R20" s="40"/>
      <c r="S20" s="40"/>
      <c r="T20" s="40"/>
      <c r="U20" s="40"/>
      <c r="V20" s="40"/>
      <c r="W20" s="40"/>
      <c r="X20" s="40"/>
      <c r="Y20" s="40"/>
      <c r="Z20" s="40"/>
      <c r="AA20" s="40"/>
      <c r="AB20" s="15"/>
      <c r="AC20" s="1" t="s">
        <v>40</v>
      </c>
      <c r="AD20" s="8">
        <f>BS!D50</f>
        <v>940161116</v>
      </c>
      <c r="AF20" s="23"/>
      <c r="AG20" s="23"/>
      <c r="AH20" s="23"/>
      <c r="AI20" s="23"/>
      <c r="AJ20" s="23"/>
      <c r="AK20" s="23"/>
      <c r="AL20" s="23"/>
      <c r="AM20" s="23"/>
      <c r="AN20" s="23"/>
      <c r="AO20" s="23"/>
      <c r="AP20" s="23"/>
      <c r="AQ20" s="23"/>
    </row>
    <row r="21" spans="1:43" ht="20.100000000000001" customHeight="1" x14ac:dyDescent="0.15">
      <c r="A21" s="12"/>
      <c r="B21" s="15"/>
      <c r="C21" s="191"/>
      <c r="D21" s="193" t="s">
        <v>341</v>
      </c>
      <c r="E21" s="207"/>
      <c r="F21" s="207"/>
      <c r="G21" s="127"/>
      <c r="H21" s="127"/>
      <c r="I21" s="161"/>
      <c r="J21" s="151"/>
      <c r="K21" s="151"/>
      <c r="L21" s="151"/>
      <c r="M21" s="127"/>
      <c r="N21" s="127"/>
      <c r="O21" s="15"/>
      <c r="P21" s="15"/>
      <c r="Q21" s="15"/>
      <c r="R21" s="15"/>
      <c r="S21" s="15"/>
      <c r="T21" s="15"/>
      <c r="U21" s="15"/>
      <c r="V21" s="15"/>
      <c r="W21" s="15"/>
      <c r="X21" s="15"/>
      <c r="Y21" s="15"/>
      <c r="Z21" s="15"/>
      <c r="AA21" s="15"/>
      <c r="AB21" s="15"/>
      <c r="AC21" s="1" t="s">
        <v>41</v>
      </c>
      <c r="AD21" s="8">
        <f>BS!D49-BS!D50</f>
        <v>1877974251</v>
      </c>
      <c r="AE21" s="36"/>
      <c r="AF21" s="23"/>
      <c r="AG21" s="23"/>
      <c r="AH21" s="23"/>
      <c r="AI21" s="23"/>
      <c r="AJ21" s="23"/>
      <c r="AK21" s="23"/>
      <c r="AL21" s="23"/>
      <c r="AM21" s="23"/>
      <c r="AN21" s="23"/>
      <c r="AO21" s="23"/>
      <c r="AP21" s="23"/>
      <c r="AQ21" s="23"/>
    </row>
    <row r="22" spans="1:43" ht="20.100000000000001" customHeight="1" x14ac:dyDescent="0.15">
      <c r="A22" s="12"/>
      <c r="B22" s="15"/>
      <c r="C22" s="191"/>
      <c r="D22" s="208"/>
      <c r="E22" s="208"/>
      <c r="F22" s="208"/>
      <c r="G22" s="127"/>
      <c r="H22" s="127"/>
      <c r="I22" s="161" t="s">
        <v>6</v>
      </c>
      <c r="J22" s="179" t="s">
        <v>247</v>
      </c>
      <c r="K22" s="180"/>
      <c r="L22" s="181"/>
      <c r="M22" s="99" t="str">
        <f>IF(AD26=0,0,TEXT(INT(AD26/10^8),"#億;;")&amp;TEXT(MOD(AD26,10^8)/10^4,"[&gt;=1000]#,##0万円;[&gt;0]#万円;円"))</f>
        <v>1億2,166万円</v>
      </c>
      <c r="N22" s="100"/>
      <c r="O22" s="15"/>
      <c r="P22" s="195" t="s">
        <v>355</v>
      </c>
      <c r="Q22" s="195"/>
      <c r="R22" s="195"/>
      <c r="S22" s="195"/>
      <c r="T22" s="195"/>
      <c r="U22" s="195"/>
      <c r="V22" s="195"/>
      <c r="W22" s="195"/>
      <c r="X22" s="195"/>
      <c r="Y22" s="195"/>
      <c r="Z22" s="195"/>
      <c r="AA22" s="195"/>
      <c r="AB22" s="15"/>
      <c r="AC22" s="1" t="s">
        <v>2</v>
      </c>
      <c r="AD22" s="8">
        <f>SUM(AD16:AD21)</f>
        <v>19846077641</v>
      </c>
      <c r="AE22" s="6"/>
      <c r="AF22" s="23"/>
      <c r="AG22" s="23"/>
      <c r="AH22" s="23"/>
      <c r="AI22" s="23"/>
      <c r="AJ22" s="23"/>
      <c r="AK22" s="23"/>
      <c r="AL22" s="23"/>
      <c r="AM22" s="23"/>
      <c r="AN22" s="23"/>
      <c r="AO22" s="23"/>
      <c r="AP22" s="23"/>
      <c r="AQ22" s="23"/>
    </row>
    <row r="23" spans="1:43" ht="20.100000000000001" customHeight="1" x14ac:dyDescent="0.15">
      <c r="A23" s="12"/>
      <c r="B23" s="15"/>
      <c r="C23" s="191"/>
      <c r="D23" s="151" t="s">
        <v>237</v>
      </c>
      <c r="E23" s="151"/>
      <c r="F23" s="151"/>
      <c r="G23" s="127" t="str">
        <f>IF(AD18=0,0,TEXT(INT(AD18/10^8),"#億;;")&amp;TEXT(MOD(AD18,10^8)/10^4,"[&gt;=1000]#,##0万円;[&gt;0]#万円;円"))</f>
        <v>21億2,443万円</v>
      </c>
      <c r="H23" s="127"/>
      <c r="I23" s="162"/>
      <c r="J23" s="182"/>
      <c r="K23" s="183"/>
      <c r="L23" s="184"/>
      <c r="M23" s="109"/>
      <c r="N23" s="110"/>
      <c r="O23" s="15"/>
      <c r="P23" s="177" t="s">
        <v>321</v>
      </c>
      <c r="Q23" s="177"/>
      <c r="R23" s="178" t="str">
        <f>G43</f>
        <v>8億4,977万円</v>
      </c>
      <c r="S23" s="178"/>
      <c r="T23" s="178"/>
      <c r="U23" s="54" t="s">
        <v>306</v>
      </c>
      <c r="V23" s="53"/>
      <c r="W23" s="53"/>
      <c r="X23" s="53"/>
      <c r="Y23" s="53"/>
      <c r="Z23" s="38"/>
      <c r="AA23" s="38"/>
      <c r="AB23" s="15"/>
      <c r="AC23" s="1" t="s">
        <v>66</v>
      </c>
      <c r="AD23" s="8">
        <f>BS!D65</f>
        <v>4121983991</v>
      </c>
      <c r="AE23" s="2"/>
      <c r="AF23" s="23"/>
      <c r="AG23" s="23"/>
      <c r="AH23" s="23"/>
      <c r="AI23" s="23"/>
      <c r="AJ23" s="23"/>
      <c r="AK23" s="23"/>
      <c r="AL23" s="23"/>
      <c r="AM23" s="23"/>
      <c r="AN23" s="23"/>
      <c r="AO23" s="23"/>
      <c r="AP23" s="23"/>
      <c r="AQ23" s="23"/>
    </row>
    <row r="24" spans="1:43" ht="20.100000000000001" customHeight="1" x14ac:dyDescent="0.15">
      <c r="A24" s="12"/>
      <c r="B24" s="15"/>
      <c r="C24" s="191"/>
      <c r="D24" s="151"/>
      <c r="E24" s="151"/>
      <c r="F24" s="151"/>
      <c r="G24" s="127"/>
      <c r="H24" s="127"/>
      <c r="I24" s="162"/>
      <c r="J24" s="179" t="s">
        <v>65</v>
      </c>
      <c r="K24" s="180"/>
      <c r="L24" s="181"/>
      <c r="M24" s="99" t="str">
        <f>IF(AD27=0,0,TEXT(INT(AD27/10^8),"#億;;")&amp;TEXT(MOD(AD27,10^8)/10^4,"[&gt;=1000]#,##0万円;[&gt;0]#万円;円"))</f>
        <v>6億6,342万円</v>
      </c>
      <c r="N24" s="100"/>
      <c r="O24" s="15"/>
      <c r="P24" s="177" t="s">
        <v>322</v>
      </c>
      <c r="Q24" s="177"/>
      <c r="R24" s="178" t="str">
        <f>G46</f>
        <v>△6億1,703万円</v>
      </c>
      <c r="S24" s="178"/>
      <c r="T24" s="178"/>
      <c r="U24" s="53" t="s">
        <v>307</v>
      </c>
      <c r="V24" s="53"/>
      <c r="W24" s="53"/>
      <c r="X24" s="53"/>
      <c r="Y24" s="53"/>
      <c r="Z24" s="38"/>
      <c r="AA24" s="38"/>
      <c r="AB24" s="15"/>
      <c r="AC24" s="1" t="s">
        <v>5</v>
      </c>
      <c r="AD24" s="8">
        <f>BS!D67</f>
        <v>1350653307</v>
      </c>
      <c r="AF24" s="23"/>
      <c r="AG24" s="23"/>
      <c r="AH24" s="23"/>
      <c r="AI24" s="23"/>
      <c r="AJ24" s="23"/>
      <c r="AK24" s="23"/>
      <c r="AL24" s="23"/>
      <c r="AM24" s="23"/>
      <c r="AN24" s="23"/>
      <c r="AO24" s="23"/>
      <c r="AP24" s="23"/>
      <c r="AQ24" s="23"/>
    </row>
    <row r="25" spans="1:43" ht="20.100000000000001" customHeight="1" x14ac:dyDescent="0.15">
      <c r="A25" s="12"/>
      <c r="B25" s="15"/>
      <c r="C25" s="191"/>
      <c r="D25" s="151" t="s">
        <v>245</v>
      </c>
      <c r="E25" s="151"/>
      <c r="F25" s="151"/>
      <c r="G25" s="127" t="str">
        <f>IF(AD19=0,0,TEXT(INT(AD19/10^8),"#億;;")&amp;TEXT(MOD(AD19,10^8)/10^4,"[&gt;=1000]#,##0万円;[&gt;0]#万円;円"))</f>
        <v>21億8,795万円</v>
      </c>
      <c r="H25" s="127"/>
      <c r="I25" s="162"/>
      <c r="J25" s="182"/>
      <c r="K25" s="183"/>
      <c r="L25" s="184"/>
      <c r="M25" s="109"/>
      <c r="N25" s="110"/>
      <c r="O25" s="15"/>
      <c r="P25" s="177" t="s">
        <v>323</v>
      </c>
      <c r="Q25" s="177"/>
      <c r="R25" s="178" t="str">
        <f>G49</f>
        <v>△2億9,817万円</v>
      </c>
      <c r="S25" s="178"/>
      <c r="T25" s="178"/>
      <c r="U25" s="53" t="s">
        <v>326</v>
      </c>
      <c r="V25" s="53"/>
      <c r="W25" s="53"/>
      <c r="X25" s="53"/>
      <c r="Y25" s="53"/>
      <c r="Z25" s="38"/>
      <c r="AA25" s="38"/>
      <c r="AB25" s="15"/>
      <c r="AC25" s="1" t="s">
        <v>27</v>
      </c>
      <c r="AD25" s="8">
        <f>BS!D64-BS!D65-BS!D67</f>
        <v>544380786</v>
      </c>
      <c r="AF25" s="23"/>
      <c r="AG25" s="23"/>
      <c r="AH25" s="23"/>
      <c r="AI25" s="23"/>
      <c r="AJ25" s="23"/>
      <c r="AK25" s="23"/>
      <c r="AL25" s="23"/>
      <c r="AM25" s="23"/>
      <c r="AN25" s="23"/>
      <c r="AO25" s="23"/>
      <c r="AP25" s="23"/>
      <c r="AQ25" s="23"/>
    </row>
    <row r="26" spans="1:43" ht="20.100000000000001" customHeight="1" x14ac:dyDescent="0.15">
      <c r="A26" s="12"/>
      <c r="B26" s="15"/>
      <c r="C26" s="192"/>
      <c r="D26" s="151"/>
      <c r="E26" s="151"/>
      <c r="F26" s="151"/>
      <c r="G26" s="127"/>
      <c r="H26" s="127"/>
      <c r="I26" s="151" t="s">
        <v>7</v>
      </c>
      <c r="J26" s="151"/>
      <c r="K26" s="151"/>
      <c r="L26" s="151"/>
      <c r="M26" s="127" t="str">
        <f>IF(AD28=0,0,TEXT(INT(AD28/10^8),"#億;;")&amp;TEXT(MOD(AD28,10^8)/10^4,"[&gt;=1000]#,##0万円;[&gt;0]#万円;円"))</f>
        <v>68億210万円</v>
      </c>
      <c r="N26" s="127"/>
      <c r="O26" s="15"/>
      <c r="P26" s="159" t="s">
        <v>331</v>
      </c>
      <c r="Q26" s="159"/>
      <c r="R26" s="159"/>
      <c r="S26" s="159"/>
      <c r="T26" s="159"/>
      <c r="U26" s="159"/>
      <c r="V26" s="160" t="str">
        <f>G42</f>
        <v>△6,556万円</v>
      </c>
      <c r="W26" s="160"/>
      <c r="X26" s="160"/>
      <c r="Y26" s="53"/>
      <c r="Z26" s="38"/>
      <c r="AA26" s="38"/>
      <c r="AB26" s="15"/>
      <c r="AC26" s="1" t="s">
        <v>67</v>
      </c>
      <c r="AD26" s="8">
        <f>BS!D76</f>
        <v>121661914</v>
      </c>
      <c r="AF26" s="23"/>
      <c r="AG26" s="23"/>
      <c r="AH26" s="23"/>
      <c r="AI26" s="23"/>
      <c r="AJ26" s="23"/>
      <c r="AK26" s="23"/>
      <c r="AL26" s="23"/>
      <c r="AM26" s="23"/>
      <c r="AN26" s="23"/>
      <c r="AO26" s="23"/>
      <c r="AP26" s="23"/>
      <c r="AQ26" s="23"/>
    </row>
    <row r="27" spans="1:43" ht="20.100000000000001" customHeight="1" x14ac:dyDescent="0.15">
      <c r="A27" s="12"/>
      <c r="B27" s="15"/>
      <c r="C27" s="161" t="s">
        <v>244</v>
      </c>
      <c r="D27" s="151" t="s">
        <v>246</v>
      </c>
      <c r="E27" s="151"/>
      <c r="F27" s="151"/>
      <c r="G27" s="78" t="str">
        <f>IF(AD20=0,0,TEXT(INT(AD20/10^8),"#億;;")&amp;TEXT(MOD(AD20,10^8)/10^4,"[&gt;=1000]#,##0万円;[&gt;0]#万円;円"))</f>
        <v>9億4,016万円</v>
      </c>
      <c r="H27" s="78"/>
      <c r="I27" s="163" t="s">
        <v>8</v>
      </c>
      <c r="J27" s="164"/>
      <c r="K27" s="164"/>
      <c r="L27" s="164"/>
      <c r="M27" s="164"/>
      <c r="N27" s="165"/>
      <c r="O27" s="15"/>
      <c r="P27" s="169" t="s">
        <v>329</v>
      </c>
      <c r="Q27" s="169"/>
      <c r="R27" s="169"/>
      <c r="S27" s="169"/>
      <c r="T27" s="169"/>
      <c r="U27" s="169"/>
      <c r="V27" s="169"/>
      <c r="W27" s="169"/>
      <c r="X27" s="169" t="str">
        <f>G53</f>
        <v>9億4,016万円</v>
      </c>
      <c r="Y27" s="169"/>
      <c r="Z27" s="169"/>
      <c r="AA27" s="38"/>
      <c r="AB27" s="15"/>
      <c r="AC27" s="1" t="s">
        <v>68</v>
      </c>
      <c r="AD27" s="8">
        <f>BS!D70-BS!D76</f>
        <v>663416893</v>
      </c>
      <c r="AF27" s="23"/>
      <c r="AG27" s="23"/>
      <c r="AH27" s="23"/>
      <c r="AI27" s="23"/>
      <c r="AJ27" s="23"/>
      <c r="AK27" s="23"/>
      <c r="AL27" s="23"/>
      <c r="AM27" s="23"/>
      <c r="AN27" s="23"/>
      <c r="AO27" s="23"/>
      <c r="AP27" s="23"/>
      <c r="AQ27" s="23"/>
    </row>
    <row r="28" spans="1:43" ht="20.100000000000001" customHeight="1" x14ac:dyDescent="0.15">
      <c r="A28" s="12"/>
      <c r="B28" s="15"/>
      <c r="C28" s="161"/>
      <c r="D28" s="151"/>
      <c r="E28" s="151"/>
      <c r="F28" s="151"/>
      <c r="G28" s="78"/>
      <c r="H28" s="78"/>
      <c r="I28" s="166"/>
      <c r="J28" s="167"/>
      <c r="K28" s="167"/>
      <c r="L28" s="167"/>
      <c r="M28" s="167"/>
      <c r="N28" s="168"/>
      <c r="O28" s="15"/>
      <c r="P28" s="169"/>
      <c r="Q28" s="169"/>
      <c r="R28" s="169"/>
      <c r="S28" s="169"/>
      <c r="T28" s="169"/>
      <c r="U28" s="169"/>
      <c r="V28" s="169"/>
      <c r="W28" s="169"/>
      <c r="X28" s="169"/>
      <c r="Y28" s="169"/>
      <c r="Z28" s="169"/>
      <c r="AA28" s="38"/>
      <c r="AB28" s="15"/>
      <c r="AC28" s="1" t="s">
        <v>7</v>
      </c>
      <c r="AD28" s="8">
        <f>SUM(AD23:AD27)</f>
        <v>6802096891</v>
      </c>
    </row>
    <row r="29" spans="1:43" ht="20.100000000000001" customHeight="1" x14ac:dyDescent="0.15">
      <c r="A29" s="12"/>
      <c r="B29" s="15"/>
      <c r="C29" s="162"/>
      <c r="D29" s="151" t="s">
        <v>63</v>
      </c>
      <c r="E29" s="151"/>
      <c r="F29" s="151"/>
      <c r="G29" s="127" t="str">
        <f>IF(AD21=0,0,TEXT(INT(AD21/10^8),"#億;;")&amp;TEXT(MOD(AD21,10^8)/10^4,"[&gt;=1000]#,##0万円;[&gt;0]#万円;円"))</f>
        <v>18億7,797万円</v>
      </c>
      <c r="H29" s="127"/>
      <c r="I29" s="151" t="s">
        <v>9</v>
      </c>
      <c r="J29" s="151"/>
      <c r="K29" s="151"/>
      <c r="L29" s="151"/>
      <c r="M29" s="79" t="str">
        <f>IF(AD29=0,0,TEXT(INT(AD29/10^8),"#億;;")&amp;TEXT(MOD(AD29,10^8)/10^4,"[&gt;=1000]#,##0万円;[&gt;0]#万円;円"))</f>
        <v>130億4,398万円</v>
      </c>
      <c r="N29" s="79"/>
      <c r="O29" s="15"/>
      <c r="P29" s="15"/>
      <c r="Q29" s="15"/>
      <c r="R29" s="15"/>
      <c r="S29" s="15"/>
      <c r="T29" s="15"/>
      <c r="U29" s="15"/>
      <c r="V29" s="15"/>
      <c r="W29" s="15"/>
      <c r="X29" s="15"/>
      <c r="Y29" s="15"/>
      <c r="Z29" s="15"/>
      <c r="AA29" s="15"/>
      <c r="AB29" s="15"/>
      <c r="AC29" s="1" t="s">
        <v>9</v>
      </c>
      <c r="AD29" s="8">
        <f>BS!D84</f>
        <v>13043980750</v>
      </c>
    </row>
    <row r="30" spans="1:43" ht="20.100000000000001" customHeight="1" x14ac:dyDescent="0.15">
      <c r="A30" s="12"/>
      <c r="B30" s="15"/>
      <c r="C30" s="162"/>
      <c r="D30" s="151"/>
      <c r="E30" s="151"/>
      <c r="F30" s="151"/>
      <c r="G30" s="127"/>
      <c r="H30" s="127"/>
      <c r="I30" s="151"/>
      <c r="J30" s="151"/>
      <c r="K30" s="151"/>
      <c r="L30" s="151"/>
      <c r="M30" s="79"/>
      <c r="N30" s="79"/>
      <c r="O30" s="15"/>
      <c r="P30" s="158" t="s">
        <v>58</v>
      </c>
      <c r="Q30" s="158"/>
      <c r="R30" s="158"/>
      <c r="S30" s="158"/>
      <c r="T30" s="158"/>
      <c r="U30" s="15"/>
      <c r="V30" s="7" t="s">
        <v>19</v>
      </c>
      <c r="AB30" s="15"/>
      <c r="AC30" s="1" t="s">
        <v>10</v>
      </c>
      <c r="AD30" s="8">
        <f>SUM(AD28:AD29)</f>
        <v>19846077641</v>
      </c>
    </row>
    <row r="31" spans="1:43" ht="20.100000000000001" customHeight="1" x14ac:dyDescent="0.15">
      <c r="A31" s="12"/>
      <c r="B31" s="15"/>
      <c r="C31" s="151" t="s">
        <v>2</v>
      </c>
      <c r="D31" s="151"/>
      <c r="E31" s="151"/>
      <c r="F31" s="151"/>
      <c r="G31" s="127" t="str">
        <f>IF(AD22=0,0,TEXT(INT(AD22/10^8),"#,###億;;")&amp;TEXT(MOD(AD22,10^8)/10^4,"[&gt;=1000]#,##0万円;[&gt;0]#万円;円"))</f>
        <v>198億4,608万円</v>
      </c>
      <c r="H31" s="127"/>
      <c r="I31" s="151" t="s">
        <v>10</v>
      </c>
      <c r="J31" s="151"/>
      <c r="K31" s="151"/>
      <c r="L31" s="151"/>
      <c r="M31" s="127" t="str">
        <f>IF(AD30=0,0,TEXT(INT(AD30/10^8),"#,###億;;")&amp;TEXT(MOD(AD30,10^8)/10^4,"[&gt;=1000]#,##0万円;[&gt;0]#万円;円"))</f>
        <v>198億4,608万円</v>
      </c>
      <c r="N31" s="127"/>
      <c r="O31" s="15"/>
      <c r="P31" s="158"/>
      <c r="Q31" s="158"/>
      <c r="R31" s="158"/>
      <c r="S31" s="158"/>
      <c r="T31" s="158"/>
      <c r="U31" s="15"/>
      <c r="V31" s="170" t="s">
        <v>287</v>
      </c>
      <c r="W31" s="170"/>
      <c r="X31" s="170"/>
      <c r="Y31" s="170"/>
      <c r="Z31" s="170"/>
      <c r="AA31" s="170"/>
      <c r="AB31" s="15"/>
    </row>
    <row r="32" spans="1:43" ht="15.6" customHeight="1" x14ac:dyDescent="0.15">
      <c r="A32" s="12"/>
      <c r="B32" s="15"/>
      <c r="C32" s="15"/>
      <c r="D32" s="15"/>
      <c r="E32" s="15"/>
      <c r="F32" s="15"/>
      <c r="G32" s="15"/>
      <c r="H32" s="15"/>
      <c r="I32" s="15"/>
      <c r="J32" s="15"/>
      <c r="K32" s="15"/>
      <c r="L32" s="15"/>
      <c r="M32" s="15"/>
      <c r="N32" s="15"/>
      <c r="O32" s="15"/>
      <c r="P32" s="225" t="s">
        <v>288</v>
      </c>
      <c r="Q32" s="225"/>
      <c r="R32" s="225"/>
      <c r="S32" s="225"/>
      <c r="T32" s="225"/>
      <c r="U32" s="15"/>
      <c r="V32" s="170"/>
      <c r="W32" s="170"/>
      <c r="X32" s="170"/>
      <c r="Y32" s="170"/>
      <c r="Z32" s="170"/>
      <c r="AA32" s="170"/>
      <c r="AB32" s="15"/>
      <c r="AC32" s="1" t="s">
        <v>22</v>
      </c>
      <c r="AD32" s="2" t="s">
        <v>49</v>
      </c>
    </row>
    <row r="33" spans="1:30" ht="15.6" customHeight="1" x14ac:dyDescent="0.15">
      <c r="A33" s="12"/>
      <c r="B33" s="15"/>
      <c r="C33" s="15"/>
      <c r="D33" s="15"/>
      <c r="E33" s="15"/>
      <c r="F33" s="15"/>
      <c r="G33" s="15"/>
      <c r="H33" s="15"/>
      <c r="I33" s="15"/>
      <c r="J33" s="15"/>
      <c r="K33" s="15"/>
      <c r="L33" s="15"/>
      <c r="M33" s="15"/>
      <c r="N33" s="15"/>
      <c r="O33" s="15"/>
      <c r="P33" s="225"/>
      <c r="Q33" s="225"/>
      <c r="R33" s="225"/>
      <c r="S33" s="225"/>
      <c r="T33" s="225"/>
      <c r="U33" s="15"/>
      <c r="V33" s="170"/>
      <c r="W33" s="170"/>
      <c r="X33" s="170"/>
      <c r="Y33" s="170"/>
      <c r="Z33" s="170"/>
      <c r="AA33" s="170"/>
      <c r="AB33" s="15"/>
      <c r="AC33" s="1" t="s">
        <v>50</v>
      </c>
      <c r="AD33" s="8">
        <f>CF!D48</f>
        <v>951174445</v>
      </c>
    </row>
    <row r="34" spans="1:30" ht="15.6" customHeight="1" x14ac:dyDescent="0.15">
      <c r="A34" s="12"/>
      <c r="B34" s="17"/>
      <c r="C34" s="173" t="s">
        <v>60</v>
      </c>
      <c r="D34" s="174"/>
      <c r="E34" s="174"/>
      <c r="F34" s="174"/>
      <c r="G34" s="174"/>
      <c r="H34" s="174"/>
      <c r="I34" s="15"/>
      <c r="J34" s="175" t="s">
        <v>59</v>
      </c>
      <c r="K34" s="175"/>
      <c r="L34" s="175"/>
      <c r="M34" s="175"/>
      <c r="N34" s="175"/>
      <c r="O34" s="15"/>
      <c r="P34" s="225"/>
      <c r="Q34" s="225"/>
      <c r="R34" s="225"/>
      <c r="S34" s="225"/>
      <c r="T34" s="225"/>
      <c r="U34" s="15"/>
      <c r="V34" s="19"/>
      <c r="W34" s="19"/>
      <c r="X34" s="19"/>
      <c r="Y34" s="19"/>
      <c r="Z34" s="19"/>
      <c r="AA34" s="19"/>
      <c r="AB34" s="15"/>
      <c r="AC34" s="1" t="s">
        <v>51</v>
      </c>
      <c r="AD34" s="8">
        <f>CF!D47</f>
        <v>-65557122</v>
      </c>
    </row>
    <row r="35" spans="1:30" ht="15.6" customHeight="1" x14ac:dyDescent="0.15">
      <c r="A35" s="12"/>
      <c r="B35" s="17"/>
      <c r="C35" s="174"/>
      <c r="D35" s="174"/>
      <c r="E35" s="174"/>
      <c r="F35" s="174"/>
      <c r="G35" s="174"/>
      <c r="H35" s="174"/>
      <c r="I35" s="15"/>
      <c r="J35" s="175"/>
      <c r="K35" s="175"/>
      <c r="L35" s="175"/>
      <c r="M35" s="175"/>
      <c r="N35" s="175"/>
      <c r="O35" s="15"/>
      <c r="P35" s="225"/>
      <c r="Q35" s="225"/>
      <c r="R35" s="225"/>
      <c r="S35" s="225"/>
      <c r="T35" s="225"/>
      <c r="U35" s="15"/>
      <c r="V35" s="7" t="s">
        <v>69</v>
      </c>
      <c r="W35" s="20"/>
      <c r="X35" s="20"/>
      <c r="Y35" s="20"/>
      <c r="Z35" s="20"/>
      <c r="AA35" s="20"/>
      <c r="AB35" s="15"/>
      <c r="AC35" s="1" t="s">
        <v>36</v>
      </c>
      <c r="AD35" s="8">
        <f>CF!D24</f>
        <v>849766780</v>
      </c>
    </row>
    <row r="36" spans="1:30" ht="15" customHeight="1" x14ac:dyDescent="0.15">
      <c r="A36" s="12"/>
      <c r="B36" s="15"/>
      <c r="C36" s="224" t="s">
        <v>289</v>
      </c>
      <c r="D36" s="224"/>
      <c r="E36" s="224"/>
      <c r="F36" s="224"/>
      <c r="G36" s="224"/>
      <c r="H36" s="224"/>
      <c r="I36" s="15"/>
      <c r="J36" s="224" t="s">
        <v>290</v>
      </c>
      <c r="K36" s="224"/>
      <c r="L36" s="224"/>
      <c r="M36" s="224"/>
      <c r="N36" s="224"/>
      <c r="O36" s="15"/>
      <c r="P36" s="225"/>
      <c r="Q36" s="225"/>
      <c r="R36" s="225"/>
      <c r="S36" s="225"/>
      <c r="T36" s="225"/>
      <c r="U36" s="15"/>
      <c r="V36" s="176" t="s">
        <v>267</v>
      </c>
      <c r="W36" s="176"/>
      <c r="X36" s="176"/>
      <c r="Y36" s="176"/>
      <c r="Z36" s="176"/>
      <c r="AA36" s="176"/>
      <c r="AB36" s="15"/>
      <c r="AC36" s="1" t="s">
        <v>52</v>
      </c>
      <c r="AD36" s="8">
        <f>CF!D38</f>
        <v>-617028839</v>
      </c>
    </row>
    <row r="37" spans="1:30" ht="15" customHeight="1" x14ac:dyDescent="0.15">
      <c r="A37" s="12"/>
      <c r="B37" s="15"/>
      <c r="C37" s="224"/>
      <c r="D37" s="224"/>
      <c r="E37" s="224"/>
      <c r="F37" s="224"/>
      <c r="G37" s="224"/>
      <c r="H37" s="224"/>
      <c r="I37" s="15"/>
      <c r="J37" s="224"/>
      <c r="K37" s="224"/>
      <c r="L37" s="224"/>
      <c r="M37" s="224"/>
      <c r="N37" s="224"/>
      <c r="O37" s="15"/>
      <c r="P37" s="226"/>
      <c r="Q37" s="226"/>
      <c r="R37" s="226"/>
      <c r="S37" s="226"/>
      <c r="T37" s="226"/>
      <c r="U37" s="15"/>
      <c r="V37" s="176"/>
      <c r="W37" s="176"/>
      <c r="X37" s="176"/>
      <c r="Y37" s="176"/>
      <c r="Z37" s="176"/>
      <c r="AA37" s="176"/>
      <c r="AB37" s="15"/>
      <c r="AC37" s="1" t="s">
        <v>53</v>
      </c>
      <c r="AD37" s="8">
        <f>CF!D46</f>
        <v>-298171797</v>
      </c>
    </row>
    <row r="38" spans="1:30" ht="15" customHeight="1" x14ac:dyDescent="0.15">
      <c r="A38" s="12"/>
      <c r="B38" s="15"/>
      <c r="C38" s="224"/>
      <c r="D38" s="224"/>
      <c r="E38" s="224"/>
      <c r="F38" s="224"/>
      <c r="G38" s="224"/>
      <c r="H38" s="224"/>
      <c r="I38" s="15"/>
      <c r="J38" s="224"/>
      <c r="K38" s="224"/>
      <c r="L38" s="224"/>
      <c r="M38" s="224"/>
      <c r="N38" s="224"/>
      <c r="O38" s="15"/>
      <c r="P38" s="122" t="s">
        <v>272</v>
      </c>
      <c r="Q38" s="123"/>
      <c r="R38" s="124"/>
      <c r="S38" s="84" t="str">
        <f>IF(AD52=0,0,TEXT(INT(AD52/10^8),"#億;;")&amp;TEXT(MOD(AD52,10^8)/10^4,"[&gt;=1000]#,##0万円;[&gt;0]#万円;円"))</f>
        <v>91億9,255万円</v>
      </c>
      <c r="T38" s="85"/>
      <c r="U38" s="15"/>
      <c r="V38" s="176"/>
      <c r="W38" s="176"/>
      <c r="X38" s="176"/>
      <c r="Y38" s="176"/>
      <c r="Z38" s="176"/>
      <c r="AA38" s="176"/>
      <c r="AB38" s="15"/>
      <c r="AC38" s="1" t="s">
        <v>248</v>
      </c>
      <c r="AD38" s="8">
        <f>CF!D53</f>
        <v>52172712</v>
      </c>
    </row>
    <row r="39" spans="1:30" ht="15" customHeight="1" x14ac:dyDescent="0.15">
      <c r="A39" s="12"/>
      <c r="B39" s="15"/>
      <c r="C39" s="224"/>
      <c r="D39" s="224"/>
      <c r="E39" s="224"/>
      <c r="F39" s="224"/>
      <c r="G39" s="224"/>
      <c r="H39" s="224"/>
      <c r="I39" s="15"/>
      <c r="J39" s="224"/>
      <c r="K39" s="224"/>
      <c r="L39" s="224"/>
      <c r="M39" s="224"/>
      <c r="N39" s="224"/>
      <c r="O39" s="15"/>
      <c r="P39" s="140" t="s">
        <v>273</v>
      </c>
      <c r="Q39" s="141"/>
      <c r="R39" s="142"/>
      <c r="S39" s="99" t="str">
        <f>IF(AD53=0,0,TEXT(INT(AD53/10^8),"#億;;")&amp;TEXT(MOD(AD53,10^8)/10^4,"[&gt;=1000]#,##0万円;[&gt;0]#万円;円"))</f>
        <v>14億7,243万円</v>
      </c>
      <c r="T39" s="143"/>
      <c r="U39" s="15"/>
      <c r="V39" s="176"/>
      <c r="W39" s="176"/>
      <c r="X39" s="176"/>
      <c r="Y39" s="176"/>
      <c r="Z39" s="176"/>
      <c r="AA39" s="176"/>
      <c r="AB39" s="15"/>
      <c r="AC39" s="1" t="s">
        <v>327</v>
      </c>
      <c r="AD39" s="8">
        <f>CF!D49</f>
        <v>2371081</v>
      </c>
    </row>
    <row r="40" spans="1:30" ht="15" customHeight="1" x14ac:dyDescent="0.15">
      <c r="A40" s="12"/>
      <c r="B40" s="15"/>
      <c r="C40" s="23"/>
      <c r="D40" s="23"/>
      <c r="E40" s="23"/>
      <c r="F40" s="23"/>
      <c r="G40" s="23"/>
      <c r="H40" s="23"/>
      <c r="I40" s="15"/>
      <c r="J40" s="224"/>
      <c r="K40" s="224"/>
      <c r="L40" s="224"/>
      <c r="M40" s="224"/>
      <c r="N40" s="224"/>
      <c r="O40" s="15"/>
      <c r="P40" s="119" t="s">
        <v>15</v>
      </c>
      <c r="Q40" s="120"/>
      <c r="R40" s="121"/>
      <c r="S40" s="144"/>
      <c r="T40" s="145"/>
      <c r="U40" s="15"/>
      <c r="V40" s="176"/>
      <c r="W40" s="176"/>
      <c r="X40" s="176"/>
      <c r="Y40" s="176"/>
      <c r="Z40" s="176"/>
      <c r="AA40" s="176"/>
      <c r="AB40" s="15"/>
      <c r="AC40" s="1" t="s">
        <v>11</v>
      </c>
      <c r="AD40" s="8">
        <f>AD33+AD34+AD38+AD39</f>
        <v>940161116</v>
      </c>
    </row>
    <row r="41" spans="1:30" ht="15" customHeight="1" x14ac:dyDescent="0.15">
      <c r="A41" s="12"/>
      <c r="B41" s="15"/>
      <c r="C41" s="151" t="s">
        <v>55</v>
      </c>
      <c r="D41" s="151"/>
      <c r="E41" s="151"/>
      <c r="F41" s="151"/>
      <c r="G41" s="127" t="str">
        <f>IF(AD33=0,0,TEXT(INT(AD33/10^8),"#億;;")&amp;TEXT(MOD(AD33,10^8)/10^4,"[&gt;=1000]#,##0万円;[&gt;0]#万円;円"))</f>
        <v>9億5,117万円</v>
      </c>
      <c r="H41" s="127"/>
      <c r="I41" s="15"/>
      <c r="J41" s="224"/>
      <c r="K41" s="224"/>
      <c r="L41" s="224"/>
      <c r="M41" s="224"/>
      <c r="N41" s="224"/>
      <c r="O41" s="15"/>
      <c r="P41" s="140" t="s">
        <v>274</v>
      </c>
      <c r="Q41" s="141"/>
      <c r="R41" s="142"/>
      <c r="S41" s="99" t="str">
        <f>IF(AD54=0,0,TEXT(INT(AD54/10^8),"#億;;")&amp;TEXT(MOD(AD54,10^8)/10^4,"[&gt;=1000]#,##0万円;[&gt;0]#万円;円"))</f>
        <v>21億8,091万円</v>
      </c>
      <c r="T41" s="143"/>
      <c r="U41" s="15"/>
      <c r="V41" s="176"/>
      <c r="W41" s="176"/>
      <c r="X41" s="176"/>
      <c r="Y41" s="176"/>
      <c r="Z41" s="176"/>
      <c r="AA41" s="176"/>
      <c r="AB41" s="15"/>
    </row>
    <row r="42" spans="1:30" ht="20.100000000000001" customHeight="1" x14ac:dyDescent="0.15">
      <c r="A42" s="12"/>
      <c r="B42" s="15"/>
      <c r="C42" s="151" t="s">
        <v>51</v>
      </c>
      <c r="D42" s="151"/>
      <c r="E42" s="151"/>
      <c r="F42" s="151"/>
      <c r="G42" s="127" t="str">
        <f>IF(AD34&gt;0,TEXT(INT(AD34/10^8),"#億;;")&amp;TEXT(MOD(AD34,10^8)/10^4,"[&gt;=1000]#,##0万円;[&gt;0]#万円;円"),"△"&amp;TEXT(INT(-AD34/10^8),"#億;;")&amp;TEXT(MOD(-AD34,10^8)/10^4,"[&gt;=1000]#,##0万円;[&gt;0]#万円;円"))</f>
        <v>△6,556万円</v>
      </c>
      <c r="H42" s="127"/>
      <c r="I42" s="15"/>
      <c r="J42" s="28"/>
      <c r="K42" s="28"/>
      <c r="L42" s="28"/>
      <c r="M42" s="28"/>
      <c r="N42" s="28"/>
      <c r="O42" s="15"/>
      <c r="P42" s="119" t="s">
        <v>254</v>
      </c>
      <c r="Q42" s="135"/>
      <c r="R42" s="136"/>
      <c r="S42" s="144"/>
      <c r="T42" s="145"/>
      <c r="U42" s="15"/>
      <c r="V42" s="21"/>
      <c r="W42" s="21"/>
      <c r="X42" s="21"/>
      <c r="Y42" s="21"/>
      <c r="Z42" s="21"/>
      <c r="AA42" s="21"/>
      <c r="AB42" s="15"/>
      <c r="AC42" s="1" t="s">
        <v>23</v>
      </c>
      <c r="AD42" s="2" t="s">
        <v>43</v>
      </c>
    </row>
    <row r="43" spans="1:30" ht="19.5" customHeight="1" x14ac:dyDescent="0.15">
      <c r="A43" s="12"/>
      <c r="B43" s="15"/>
      <c r="C43" s="24">
        <v>1</v>
      </c>
      <c r="D43" s="22" t="s">
        <v>36</v>
      </c>
      <c r="E43" s="25"/>
      <c r="F43" s="26"/>
      <c r="G43" s="108" t="str">
        <f>IF(AD35=0,0,TEXT(INT(AD35/10^8),"#億;;")&amp;TEXT(MOD(AD35,10^8)/10^4,"[&gt;=1000]#,##0万円;[&gt;0]#万円;円"))</f>
        <v>8億4,977万円</v>
      </c>
      <c r="H43" s="100"/>
      <c r="I43" s="15"/>
      <c r="J43" s="151" t="s">
        <v>250</v>
      </c>
      <c r="K43" s="151"/>
      <c r="L43" s="151"/>
      <c r="M43" s="152" t="str">
        <f>IF(AD43=0,0,TEXT(INT(AD43/10^8),"#億;;")&amp;TEXT(MOD(AD43,10^8)/10^4,"[&gt;=1000]#,##0万円;[&gt;0]#万円;円"))</f>
        <v>121億7,875万円</v>
      </c>
      <c r="N43" s="152"/>
      <c r="O43" s="15"/>
      <c r="P43" s="140" t="s">
        <v>275</v>
      </c>
      <c r="Q43" s="141"/>
      <c r="R43" s="142"/>
      <c r="S43" s="99" t="str">
        <f>IF(AD55=0,0,TEXT(INT(AD55/10^8),"#億;;")&amp;TEXT(MOD(AD55,10^8)/10^4,"[&gt;=1000]#,##0万円;[&gt;0]#万円;円"))</f>
        <v>1億3,864万円</v>
      </c>
      <c r="T43" s="143"/>
      <c r="U43" s="15"/>
      <c r="V43" s="153" t="s">
        <v>332</v>
      </c>
      <c r="W43" s="153"/>
      <c r="X43" s="153"/>
      <c r="Y43" s="153"/>
      <c r="Z43" s="153"/>
      <c r="AA43" s="153"/>
      <c r="AB43" s="15"/>
      <c r="AC43" s="1" t="s">
        <v>42</v>
      </c>
      <c r="AD43" s="8">
        <f>NW!D3</f>
        <v>12178749664</v>
      </c>
    </row>
    <row r="44" spans="1:30" ht="19.5" customHeight="1" x14ac:dyDescent="0.15">
      <c r="A44" s="12"/>
      <c r="B44" s="15"/>
      <c r="C44" s="27"/>
      <c r="D44" s="113" t="s">
        <v>315</v>
      </c>
      <c r="E44" s="130"/>
      <c r="F44" s="131"/>
      <c r="G44" s="109"/>
      <c r="H44" s="110"/>
      <c r="I44" s="15"/>
      <c r="J44" s="151"/>
      <c r="K44" s="151"/>
      <c r="L44" s="151"/>
      <c r="M44" s="152"/>
      <c r="N44" s="152"/>
      <c r="O44" s="15"/>
      <c r="P44" s="119" t="s">
        <v>280</v>
      </c>
      <c r="Q44" s="135"/>
      <c r="R44" s="136"/>
      <c r="S44" s="144"/>
      <c r="T44" s="145"/>
      <c r="U44" s="15"/>
      <c r="V44" s="154"/>
      <c r="W44" s="154"/>
      <c r="X44" s="154"/>
      <c r="Y44" s="154"/>
      <c r="Z44" s="154"/>
      <c r="AA44" s="154"/>
      <c r="AB44" s="15"/>
      <c r="AC44" s="1" t="s">
        <v>44</v>
      </c>
      <c r="AD44" s="8">
        <f>NW!D20</f>
        <v>865231086</v>
      </c>
    </row>
    <row r="45" spans="1:30" ht="19.5" customHeight="1" x14ac:dyDescent="0.15">
      <c r="A45" s="12"/>
      <c r="B45" s="15"/>
      <c r="C45" s="27"/>
      <c r="D45" s="132"/>
      <c r="E45" s="133"/>
      <c r="F45" s="134"/>
      <c r="G45" s="101"/>
      <c r="H45" s="102"/>
      <c r="I45" s="15"/>
      <c r="J45" s="137" t="s">
        <v>251</v>
      </c>
      <c r="K45" s="137"/>
      <c r="L45" s="137"/>
      <c r="M45" s="138" t="str">
        <f>IF(AD44&gt;0,TEXT(INT(AD44/10^8),"#億;;")&amp;TEXT(MOD(AD44,10^8)/10^4,"[&gt;=1000]#,##0万円;[&gt;0]#万円;円"),"△"&amp;TEXT(INT(-AD44/10^8),"#億;;")&amp;TEXT(MOD(-AD44,10^8)/10^4,"[&gt;=1000]#,##0万円;[&gt;0]#万円;円"))</f>
        <v>8億6,523万円</v>
      </c>
      <c r="N45" s="139"/>
      <c r="O45" s="15"/>
      <c r="P45" s="140" t="s">
        <v>276</v>
      </c>
      <c r="Q45" s="141"/>
      <c r="R45" s="142"/>
      <c r="S45" s="99" t="str">
        <f>IF(AD56=0,0,TEXT(INT(AD56/10^8),"#億;;")&amp;TEXT(MOD(AD56,10^8)/10^4,"[&gt;=1000]#,##0万円;[&gt;0]#万円;円"))</f>
        <v>54億57万円</v>
      </c>
      <c r="T45" s="143"/>
      <c r="U45" s="15"/>
      <c r="V45" s="210" t="s">
        <v>343</v>
      </c>
      <c r="W45" s="210"/>
      <c r="X45" s="156" t="s">
        <v>352</v>
      </c>
      <c r="Y45" s="156"/>
      <c r="Z45" s="157" t="s">
        <v>70</v>
      </c>
      <c r="AA45" s="157"/>
      <c r="AB45" s="15"/>
      <c r="AC45" s="1" t="s">
        <v>45</v>
      </c>
      <c r="AD45" s="8">
        <f>NW!D4</f>
        <v>-8528334910</v>
      </c>
    </row>
    <row r="46" spans="1:30" ht="19.5" customHeight="1" x14ac:dyDescent="0.15">
      <c r="A46" s="12"/>
      <c r="B46" s="15"/>
      <c r="C46" s="24">
        <v>2</v>
      </c>
      <c r="D46" s="107" t="s">
        <v>37</v>
      </c>
      <c r="E46" s="107"/>
      <c r="F46" s="107"/>
      <c r="G46" s="108" t="str">
        <f>IF(AD36&gt;0,TEXT(INT(AD36/10^8),"#億;;")&amp;TEXT(MOD(AD36,10^8)/10^4,"[&gt;=1000]#,##0万円;[&gt;0]#万円;円"),"△"&amp;TEXT(INT(-AD36/10^8),"#億;;")&amp;TEXT(MOD(-AD36,10^8)/10^4,"[&gt;=1000]#,##0万円;[&gt;0]#万円;円"))</f>
        <v>△6億1,703万円</v>
      </c>
      <c r="H46" s="100"/>
      <c r="I46" s="15"/>
      <c r="J46" s="111" t="s">
        <v>252</v>
      </c>
      <c r="K46" s="80"/>
      <c r="L46" s="80"/>
      <c r="M46" s="147" t="str">
        <f>"△"&amp;S52</f>
        <v>△85億2,833万円</v>
      </c>
      <c r="N46" s="148"/>
      <c r="O46" s="15"/>
      <c r="P46" s="119" t="s">
        <v>259</v>
      </c>
      <c r="Q46" s="120"/>
      <c r="R46" s="121"/>
      <c r="S46" s="144"/>
      <c r="T46" s="145"/>
      <c r="U46" s="15"/>
      <c r="V46" s="219" t="s">
        <v>269</v>
      </c>
      <c r="W46" s="220"/>
      <c r="X46" s="211" t="str">
        <f>【一般会計等】!$X$46</f>
        <v>ー</v>
      </c>
      <c r="Y46" s="212"/>
      <c r="Z46" s="215">
        <f>【一般会計等】!$Z$46</f>
        <v>15</v>
      </c>
      <c r="AA46" s="216"/>
      <c r="AB46" s="15"/>
      <c r="AC46" s="1" t="s">
        <v>46</v>
      </c>
      <c r="AD46" s="8">
        <f>NW!D5</f>
        <v>8621383789</v>
      </c>
    </row>
    <row r="47" spans="1:30" ht="19.5" customHeight="1" x14ac:dyDescent="0.15">
      <c r="A47" s="12"/>
      <c r="B47" s="15"/>
      <c r="C47" s="27"/>
      <c r="D47" s="113" t="s">
        <v>317</v>
      </c>
      <c r="E47" s="114"/>
      <c r="F47" s="115"/>
      <c r="G47" s="109"/>
      <c r="H47" s="110"/>
      <c r="I47" s="15"/>
      <c r="J47" s="146"/>
      <c r="K47" s="146"/>
      <c r="L47" s="146"/>
      <c r="M47" s="149"/>
      <c r="N47" s="150"/>
      <c r="O47" s="15"/>
      <c r="P47" s="122" t="s">
        <v>277</v>
      </c>
      <c r="Q47" s="123"/>
      <c r="R47" s="124"/>
      <c r="S47" s="84" t="str">
        <f>IF(AD57=0,0,TEXT(INT(AD57/10^8),"#億;;")&amp;TEXT(MOD(AD57,10^8)/10^4,"[&gt;=1000]#,##0万円;[&gt;0]#万円;円"))</f>
        <v>7億2,778万円</v>
      </c>
      <c r="T47" s="85"/>
      <c r="U47" s="15"/>
      <c r="V47" s="221"/>
      <c r="W47" s="222"/>
      <c r="X47" s="213"/>
      <c r="Y47" s="214"/>
      <c r="Z47" s="217"/>
      <c r="AA47" s="218"/>
      <c r="AB47" s="15"/>
      <c r="AC47" s="1" t="s">
        <v>24</v>
      </c>
      <c r="AD47" s="8">
        <f>SUM(NW!D14:D18)</f>
        <v>17843757</v>
      </c>
    </row>
    <row r="48" spans="1:30" ht="19.5" customHeight="1" x14ac:dyDescent="0.15">
      <c r="A48" s="12"/>
      <c r="B48" s="15"/>
      <c r="C48" s="27"/>
      <c r="D48" s="116"/>
      <c r="E48" s="117"/>
      <c r="F48" s="118"/>
      <c r="G48" s="101"/>
      <c r="H48" s="102"/>
      <c r="I48" s="15"/>
      <c r="J48" s="125" t="s">
        <v>39</v>
      </c>
      <c r="K48" s="125"/>
      <c r="L48" s="125"/>
      <c r="M48" s="126" t="str">
        <f>IF(AD46=0,0,TEXT(INT(AD46/10^8),"#億;;")&amp;TEXT(MOD(AD46,10^8)/10^4,"[&gt;=1000]#,##0万円;[&gt;0]#万円;円"))</f>
        <v>86億2,138万円</v>
      </c>
      <c r="N48" s="126"/>
      <c r="O48" s="15"/>
      <c r="P48" s="129" t="s">
        <v>17</v>
      </c>
      <c r="Q48" s="129"/>
      <c r="R48" s="129"/>
      <c r="S48" s="99" t="str">
        <f>IF(AD58=0,0,TEXT(INT(AD58/10^8),"#億;;")&amp;TEXT(MOD(AD58,10^8)/10^4,"[&gt;=1000]#,##0万円;[&gt;0]#万円;円"))</f>
        <v>84億6,477万円</v>
      </c>
      <c r="T48" s="100"/>
      <c r="U48" s="15"/>
      <c r="V48" s="219" t="s">
        <v>72</v>
      </c>
      <c r="W48" s="220"/>
      <c r="X48" s="211" t="str">
        <f>【一般会計等】!$X$48</f>
        <v>ー</v>
      </c>
      <c r="Y48" s="212"/>
      <c r="Z48" s="215">
        <f>【一般会計等】!$Z$48</f>
        <v>20</v>
      </c>
      <c r="AA48" s="216"/>
      <c r="AB48" s="15"/>
      <c r="AC48" s="1" t="s">
        <v>25</v>
      </c>
      <c r="AD48" s="8">
        <f>NW!D19</f>
        <v>754338450</v>
      </c>
    </row>
    <row r="49" spans="1:30" ht="19.5" customHeight="1" x14ac:dyDescent="0.15">
      <c r="A49" s="12"/>
      <c r="B49" s="15"/>
      <c r="C49" s="24">
        <v>3</v>
      </c>
      <c r="D49" s="107" t="s">
        <v>38</v>
      </c>
      <c r="E49" s="107"/>
      <c r="F49" s="107"/>
      <c r="G49" s="108" t="str">
        <f>IF(AD37&gt;0,TEXT(INT(AD37/10^8),"#億;;")&amp;TEXT(MOD(AD37,10^8)/10^4,"[&gt;=1000]#,##0万円;[&gt;0]#万円;円"),"△"&amp;TEXT(INT(-AD37/10^8),"#億;;")&amp;TEXT(MOD(-AD37,10^8)/10^4,"[&gt;=1000]#,##0万円;[&gt;0]#万円;円"))</f>
        <v>△2億9,817万円</v>
      </c>
      <c r="H49" s="100"/>
      <c r="I49" s="15"/>
      <c r="J49" s="111" t="s">
        <v>316</v>
      </c>
      <c r="K49" s="111"/>
      <c r="L49" s="111"/>
      <c r="M49" s="127"/>
      <c r="N49" s="127"/>
      <c r="O49" s="15"/>
      <c r="P49" s="80" t="s">
        <v>18</v>
      </c>
      <c r="Q49" s="80"/>
      <c r="R49" s="80"/>
      <c r="S49" s="101"/>
      <c r="T49" s="102"/>
      <c r="U49" s="15"/>
      <c r="V49" s="221"/>
      <c r="W49" s="222"/>
      <c r="X49" s="213"/>
      <c r="Y49" s="214"/>
      <c r="Z49" s="217"/>
      <c r="AA49" s="218"/>
      <c r="AB49" s="15"/>
      <c r="AC49" s="1" t="s">
        <v>13</v>
      </c>
      <c r="AD49" s="8">
        <f>AD43+AD44</f>
        <v>13043980750</v>
      </c>
    </row>
    <row r="50" spans="1:30" ht="19.5" customHeight="1" x14ac:dyDescent="0.15">
      <c r="A50" s="12"/>
      <c r="B50" s="15"/>
      <c r="C50" s="27"/>
      <c r="D50" s="113" t="s">
        <v>281</v>
      </c>
      <c r="E50" s="114"/>
      <c r="F50" s="115"/>
      <c r="G50" s="109"/>
      <c r="H50" s="110"/>
      <c r="I50" s="15"/>
      <c r="J50" s="112"/>
      <c r="K50" s="112"/>
      <c r="L50" s="112"/>
      <c r="M50" s="128"/>
      <c r="N50" s="128"/>
      <c r="O50" s="15"/>
      <c r="P50" s="96" t="s">
        <v>278</v>
      </c>
      <c r="Q50" s="97"/>
      <c r="R50" s="97"/>
      <c r="S50" s="84" t="str">
        <f>IF(AD59=0,0,TEXT(INT(AD59/10^8),"#億;;")&amp;TEXT(MOD(AD59,10^8)/10^4,"[&gt;=1000]#,##0万円;[&gt;0]#万円;円"))</f>
        <v>6,648万円</v>
      </c>
      <c r="T50" s="98"/>
      <c r="U50" s="15"/>
      <c r="V50" s="219" t="s">
        <v>270</v>
      </c>
      <c r="W50" s="220"/>
      <c r="X50" s="211">
        <f>【一般会計等】!$X$50</f>
        <v>5.2</v>
      </c>
      <c r="Y50" s="212"/>
      <c r="Z50" s="215">
        <f>【一般会計等】!$Z$50</f>
        <v>25</v>
      </c>
      <c r="AA50" s="216"/>
      <c r="AB50" s="15"/>
    </row>
    <row r="51" spans="1:30" ht="19.5" customHeight="1" x14ac:dyDescent="0.15">
      <c r="A51" s="12"/>
      <c r="B51" s="15"/>
      <c r="C51" s="9"/>
      <c r="D51" s="116"/>
      <c r="E51" s="117"/>
      <c r="F51" s="118"/>
      <c r="G51" s="101"/>
      <c r="H51" s="102"/>
      <c r="I51" s="15"/>
      <c r="J51" s="93" t="s">
        <v>20</v>
      </c>
      <c r="K51" s="94"/>
      <c r="L51" s="95"/>
      <c r="M51" s="84" t="str">
        <f>IF(AD47=0,0,TEXT(INT(AD47/10^8),"#億;;")&amp;TEXT(MOD(AD47,10^8)/10^4,"[&gt;=1000]#,##0万円;[&gt;0]#万円;円"))</f>
        <v>1,784万円</v>
      </c>
      <c r="N51" s="85"/>
      <c r="O51" s="15"/>
      <c r="P51" s="96" t="s">
        <v>279</v>
      </c>
      <c r="Q51" s="97"/>
      <c r="R51" s="97"/>
      <c r="S51" s="84" t="str">
        <f>IF(AD60=0,0,TEXT(INT(AD60/10^8),"#億;;")&amp;TEXT(MOD(AD60,10^8)/10^4,"[&gt;=1000]#,##0万円;[&gt;0]#万円;円"))</f>
        <v>291万円</v>
      </c>
      <c r="T51" s="98"/>
      <c r="U51" s="15"/>
      <c r="V51" s="221"/>
      <c r="W51" s="222"/>
      <c r="X51" s="213"/>
      <c r="Y51" s="214"/>
      <c r="Z51" s="217"/>
      <c r="AA51" s="218"/>
      <c r="AB51" s="15"/>
      <c r="AC51" s="1" t="s">
        <v>26</v>
      </c>
      <c r="AD51" s="2" t="s">
        <v>48</v>
      </c>
    </row>
    <row r="52" spans="1:30" ht="19.5" customHeight="1" x14ac:dyDescent="0.15">
      <c r="A52" s="12"/>
      <c r="B52" s="15"/>
      <c r="C52" s="81" t="s">
        <v>249</v>
      </c>
      <c r="D52" s="82"/>
      <c r="E52" s="82"/>
      <c r="F52" s="83"/>
      <c r="G52" s="84" t="str">
        <f>IF(AD38=0,0,TEXT(INT(AD38/10^8),"#億;;")&amp;TEXT(MOD(AD38,10^8)/10^4,"[&gt;=1000]#,##0万円;[&gt;0]#万円;円"))</f>
        <v>5,217万円</v>
      </c>
      <c r="H52" s="85"/>
      <c r="I52" s="15"/>
      <c r="J52" s="86" t="s">
        <v>12</v>
      </c>
      <c r="K52" s="87"/>
      <c r="L52" s="88"/>
      <c r="M52" s="84" t="str">
        <f>IF(AD48=0,0,TEXT(INT(AD48/10^8),"#億;;")&amp;TEXT(MOD(AD48,10^8)/10^4,"[&gt;=1000]#,##0万円;[&gt;0]#万円;円"))</f>
        <v>7億5,434万円</v>
      </c>
      <c r="N52" s="85"/>
      <c r="O52" s="15"/>
      <c r="P52" s="91" t="s">
        <v>265</v>
      </c>
      <c r="Q52" s="91"/>
      <c r="R52" s="91"/>
      <c r="S52" s="92" t="str">
        <f>IF(AD61=0,0,TEXT(INT(AD61/10^8),"#億;;")&amp;TEXT(MOD(AD61,10^8)/10^4,"[&gt;=1000]#,##0万円;[&gt;0]#万円;円"))</f>
        <v>85億2,833万円</v>
      </c>
      <c r="T52" s="92"/>
      <c r="U52" s="15"/>
      <c r="V52" s="219" t="s">
        <v>271</v>
      </c>
      <c r="W52" s="220"/>
      <c r="X52" s="211" t="str">
        <f>【一般会計等】!$X$52</f>
        <v>－</v>
      </c>
      <c r="Y52" s="212"/>
      <c r="Z52" s="215">
        <f>【一般会計等】!$Z$52</f>
        <v>350</v>
      </c>
      <c r="AA52" s="216"/>
      <c r="AB52" s="15"/>
      <c r="AC52" s="1" t="s">
        <v>14</v>
      </c>
      <c r="AD52" s="2">
        <f>SUM(AD53:AD56)</f>
        <v>9192547117</v>
      </c>
    </row>
    <row r="53" spans="1:30" ht="19.5" customHeight="1" x14ac:dyDescent="0.15">
      <c r="A53" s="12"/>
      <c r="B53" s="15"/>
      <c r="C53" s="77" t="s">
        <v>328</v>
      </c>
      <c r="D53" s="77"/>
      <c r="E53" s="77"/>
      <c r="F53" s="77"/>
      <c r="G53" s="78" t="str">
        <f>IF(AD40=0,0,TEXT(INT(AD40/10^8),"#億;;")&amp;TEXT(MOD(AD40,10^8)/10^4,"[&gt;=1000]#,##0万円;[&gt;0]#万円;円"))</f>
        <v>9億4,016万円</v>
      </c>
      <c r="H53" s="78"/>
      <c r="I53" s="15"/>
      <c r="J53" s="77" t="s">
        <v>253</v>
      </c>
      <c r="K53" s="77"/>
      <c r="L53" s="77"/>
      <c r="M53" s="79" t="str">
        <f>IF(AD49=0,0,TEXT(INT(AD49/10^8),"#億;;")&amp;TEXT(MOD(AD49,10^8)/10^4,"[&gt;=1000]#,##0万円;[&gt;0]#万円;円"))</f>
        <v>130億4,398万円</v>
      </c>
      <c r="N53" s="79"/>
      <c r="O53" s="15"/>
      <c r="P53" s="80" t="s">
        <v>266</v>
      </c>
      <c r="Q53" s="80"/>
      <c r="R53" s="80"/>
      <c r="S53" s="92"/>
      <c r="T53" s="92"/>
      <c r="U53" s="15"/>
      <c r="V53" s="221"/>
      <c r="W53" s="222"/>
      <c r="X53" s="213"/>
      <c r="Y53" s="214"/>
      <c r="Z53" s="217"/>
      <c r="AA53" s="218"/>
      <c r="AB53" s="15"/>
      <c r="AC53" s="1" t="s">
        <v>255</v>
      </c>
      <c r="AD53" s="8">
        <f>PL!D5</f>
        <v>1472431453</v>
      </c>
    </row>
    <row r="54" spans="1:30" ht="18" customHeight="1" x14ac:dyDescent="0.15">
      <c r="A54" s="1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 t="s">
        <v>263</v>
      </c>
      <c r="AD54" s="8">
        <f>PL!D10</f>
        <v>2180908240</v>
      </c>
    </row>
    <row r="55" spans="1:30" ht="15" customHeight="1" x14ac:dyDescent="0.15">
      <c r="A55" s="13"/>
      <c r="B55" s="13"/>
      <c r="C55" s="13" t="s">
        <v>242</v>
      </c>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 t="s">
        <v>264</v>
      </c>
      <c r="AD55" s="8">
        <f>PL!D15</f>
        <v>138641755</v>
      </c>
    </row>
    <row r="56" spans="1:30" ht="15" customHeight="1" x14ac:dyDescent="0.1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 t="s">
        <v>258</v>
      </c>
      <c r="AD56" s="8">
        <f>PL!D19</f>
        <v>5400565669</v>
      </c>
    </row>
    <row r="57" spans="1:30" x14ac:dyDescent="0.15">
      <c r="A57" s="1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 t="s">
        <v>16</v>
      </c>
      <c r="AD57" s="8">
        <f>PL!D24</f>
        <v>727778119</v>
      </c>
    </row>
    <row r="58" spans="1:30" x14ac:dyDescent="0.15">
      <c r="AC58" s="1" t="s">
        <v>165</v>
      </c>
      <c r="AD58" s="35">
        <f>AD52-AD57</f>
        <v>8464768998</v>
      </c>
    </row>
    <row r="59" spans="1:30" x14ac:dyDescent="0.15">
      <c r="AC59" s="1" t="s">
        <v>260</v>
      </c>
      <c r="AD59" s="35">
        <f>PL!D28</f>
        <v>66475318</v>
      </c>
    </row>
    <row r="60" spans="1:30" x14ac:dyDescent="0.15">
      <c r="AC60" s="1" t="s">
        <v>261</v>
      </c>
      <c r="AD60" s="35">
        <f>PL!D34</f>
        <v>2909406</v>
      </c>
    </row>
    <row r="61" spans="1:30" x14ac:dyDescent="0.15">
      <c r="AC61" s="1" t="s">
        <v>265</v>
      </c>
      <c r="AD61" s="2">
        <f>AD58+AD59-AD60</f>
        <v>8528334910</v>
      </c>
    </row>
    <row r="69" spans="16:16" x14ac:dyDescent="0.15">
      <c r="P69" s="58"/>
    </row>
  </sheetData>
  <mergeCells count="150">
    <mergeCell ref="AC6:AF6"/>
    <mergeCell ref="S50:T50"/>
    <mergeCell ref="X46:Y47"/>
    <mergeCell ref="Z46:AA47"/>
    <mergeCell ref="Z48:AA49"/>
    <mergeCell ref="V50:W51"/>
    <mergeCell ref="X50:Y51"/>
    <mergeCell ref="V46:W47"/>
    <mergeCell ref="P27:W28"/>
    <mergeCell ref="Z50:AA51"/>
    <mergeCell ref="V48:W49"/>
    <mergeCell ref="X48:Y49"/>
    <mergeCell ref="P22:AA22"/>
    <mergeCell ref="V45:W45"/>
    <mergeCell ref="X45:Y45"/>
    <mergeCell ref="X27:Z28"/>
    <mergeCell ref="Y8:Y9"/>
    <mergeCell ref="Y17:Z17"/>
    <mergeCell ref="S48:T49"/>
    <mergeCell ref="V52:W53"/>
    <mergeCell ref="X52:Y53"/>
    <mergeCell ref="Z52:AA53"/>
    <mergeCell ref="P52:R52"/>
    <mergeCell ref="J34:N35"/>
    <mergeCell ref="J43:L44"/>
    <mergeCell ref="S51:T51"/>
    <mergeCell ref="P38:R38"/>
    <mergeCell ref="P48:R48"/>
    <mergeCell ref="P39:R39"/>
    <mergeCell ref="P41:R41"/>
    <mergeCell ref="P45:R45"/>
    <mergeCell ref="P44:R44"/>
    <mergeCell ref="S39:T40"/>
    <mergeCell ref="S38:T38"/>
    <mergeCell ref="S41:T42"/>
    <mergeCell ref="S43:T44"/>
    <mergeCell ref="Z45:AA45"/>
    <mergeCell ref="M48:N50"/>
    <mergeCell ref="M43:N44"/>
    <mergeCell ref="M46:N47"/>
    <mergeCell ref="V36:AA41"/>
    <mergeCell ref="J36:N41"/>
    <mergeCell ref="S52:T53"/>
    <mergeCell ref="C14:H15"/>
    <mergeCell ref="I14:N15"/>
    <mergeCell ref="P8:S9"/>
    <mergeCell ref="T8:W9"/>
    <mergeCell ref="C16:C26"/>
    <mergeCell ref="D16:F16"/>
    <mergeCell ref="D25:F26"/>
    <mergeCell ref="W11:X12"/>
    <mergeCell ref="W14:X15"/>
    <mergeCell ref="W18:X19"/>
    <mergeCell ref="P14:V15"/>
    <mergeCell ref="P11:V12"/>
    <mergeCell ref="P18:V19"/>
    <mergeCell ref="X8:X9"/>
    <mergeCell ref="M16:N17"/>
    <mergeCell ref="M18:N19"/>
    <mergeCell ref="R25:T25"/>
    <mergeCell ref="P26:U26"/>
    <mergeCell ref="T17:V17"/>
    <mergeCell ref="P17:S17"/>
    <mergeCell ref="W17:X17"/>
    <mergeCell ref="P23:Q23"/>
    <mergeCell ref="R23:T23"/>
    <mergeCell ref="V26:X26"/>
    <mergeCell ref="C1:AB5"/>
    <mergeCell ref="J18:L19"/>
    <mergeCell ref="J20:L21"/>
    <mergeCell ref="G20:H22"/>
    <mergeCell ref="G29:H30"/>
    <mergeCell ref="V43:AA44"/>
    <mergeCell ref="P30:T31"/>
    <mergeCell ref="M31:N31"/>
    <mergeCell ref="G31:H31"/>
    <mergeCell ref="C6:N7"/>
    <mergeCell ref="C8:N11"/>
    <mergeCell ref="D21:F22"/>
    <mergeCell ref="D23:F24"/>
    <mergeCell ref="P6:AA7"/>
    <mergeCell ref="D20:F20"/>
    <mergeCell ref="I16:I21"/>
    <mergeCell ref="D17:F19"/>
    <mergeCell ref="V31:AA33"/>
    <mergeCell ref="M26:N26"/>
    <mergeCell ref="C27:C30"/>
    <mergeCell ref="M29:N30"/>
    <mergeCell ref="D29:F30"/>
    <mergeCell ref="I29:L30"/>
    <mergeCell ref="J22:L23"/>
    <mergeCell ref="C52:F52"/>
    <mergeCell ref="G52:H52"/>
    <mergeCell ref="P47:R47"/>
    <mergeCell ref="P50:R50"/>
    <mergeCell ref="J52:L52"/>
    <mergeCell ref="M52:N52"/>
    <mergeCell ref="J49:L50"/>
    <mergeCell ref="G43:H45"/>
    <mergeCell ref="D44:F45"/>
    <mergeCell ref="G46:H48"/>
    <mergeCell ref="D47:F48"/>
    <mergeCell ref="G49:H51"/>
    <mergeCell ref="P53:R53"/>
    <mergeCell ref="P32:T37"/>
    <mergeCell ref="P42:R42"/>
    <mergeCell ref="P40:R40"/>
    <mergeCell ref="P46:R46"/>
    <mergeCell ref="G41:H41"/>
    <mergeCell ref="S47:T47"/>
    <mergeCell ref="P49:R49"/>
    <mergeCell ref="J51:L51"/>
    <mergeCell ref="G42:H42"/>
    <mergeCell ref="G53:H53"/>
    <mergeCell ref="P51:R51"/>
    <mergeCell ref="J53:L53"/>
    <mergeCell ref="M53:N53"/>
    <mergeCell ref="J46:L47"/>
    <mergeCell ref="P43:R43"/>
    <mergeCell ref="C34:H35"/>
    <mergeCell ref="C53:F53"/>
    <mergeCell ref="D46:F46"/>
    <mergeCell ref="D49:F49"/>
    <mergeCell ref="J48:L48"/>
    <mergeCell ref="M51:N51"/>
    <mergeCell ref="D50:F51"/>
    <mergeCell ref="J45:L45"/>
    <mergeCell ref="D27:F28"/>
    <mergeCell ref="I27:N28"/>
    <mergeCell ref="I22:I25"/>
    <mergeCell ref="I26:L26"/>
    <mergeCell ref="I31:L31"/>
    <mergeCell ref="M45:N45"/>
    <mergeCell ref="P24:Q24"/>
    <mergeCell ref="R24:T24"/>
    <mergeCell ref="G16:H19"/>
    <mergeCell ref="M20:N21"/>
    <mergeCell ref="P25:Q25"/>
    <mergeCell ref="J16:L17"/>
    <mergeCell ref="C41:F41"/>
    <mergeCell ref="G27:H28"/>
    <mergeCell ref="C31:F31"/>
    <mergeCell ref="C42:F42"/>
    <mergeCell ref="G23:H24"/>
    <mergeCell ref="G25:H26"/>
    <mergeCell ref="M22:N23"/>
    <mergeCell ref="J24:L25"/>
    <mergeCell ref="M24:N25"/>
    <mergeCell ref="S45:T46"/>
    <mergeCell ref="C36:H39"/>
  </mergeCells>
  <phoneticPr fontId="3"/>
  <printOptions horizontalCentered="1" verticalCentered="1"/>
  <pageMargins left="0" right="0" top="0" bottom="0" header="0.51181102362204722" footer="0"/>
  <pageSetup paperSize="8" scale="93" orientation="landscape" r:id="rId1"/>
  <headerFooter alignWithMargins="0"/>
  <ignoredErrors>
    <ignoredError sqref="M2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5"/>
  <sheetViews>
    <sheetView tabSelected="1" zoomScale="99" zoomScaleNormal="70" workbookViewId="0">
      <pane xSplit="1" ySplit="2" topLeftCell="B3" activePane="bottomRight" state="frozen"/>
      <selection pane="topRight"/>
      <selection pane="bottomLeft"/>
      <selection pane="bottomRight" activeCell="C11" sqref="C11"/>
    </sheetView>
  </sheetViews>
  <sheetFormatPr defaultColWidth="8.75" defaultRowHeight="12.6" customHeight="1" x14ac:dyDescent="0.15"/>
  <cols>
    <col min="1" max="1" width="30.625" style="31" customWidth="1"/>
    <col min="2" max="4" width="20.625" style="49" customWidth="1"/>
    <col min="5" max="16384" width="8.75" style="30"/>
  </cols>
  <sheetData>
    <row r="1" spans="1:9" ht="21.6" customHeight="1" thickBot="1" x14ac:dyDescent="0.25">
      <c r="A1" s="29" t="s">
        <v>75</v>
      </c>
      <c r="B1" s="49" t="s">
        <v>319</v>
      </c>
    </row>
    <row r="2" spans="1:9" ht="15" customHeight="1" thickBot="1" x14ac:dyDescent="0.2">
      <c r="B2" s="41" t="s">
        <v>76</v>
      </c>
      <c r="C2" s="41" t="s">
        <v>77</v>
      </c>
      <c r="D2" s="42" t="s">
        <v>295</v>
      </c>
    </row>
    <row r="3" spans="1:9" ht="12.6" customHeight="1" x14ac:dyDescent="0.15">
      <c r="A3" s="32" t="s">
        <v>78</v>
      </c>
      <c r="B3" s="43"/>
      <c r="C3" s="43"/>
      <c r="D3" s="44"/>
    </row>
    <row r="4" spans="1:9" ht="12.6" customHeight="1" x14ac:dyDescent="0.15">
      <c r="A4" s="33" t="s">
        <v>79</v>
      </c>
      <c r="B4" s="45">
        <v>12663424654</v>
      </c>
      <c r="C4" s="45">
        <v>13783116832</v>
      </c>
      <c r="D4" s="46">
        <v>17027942274</v>
      </c>
    </row>
    <row r="5" spans="1:9" ht="12.6" customHeight="1" x14ac:dyDescent="0.15">
      <c r="A5" s="33" t="s">
        <v>80</v>
      </c>
      <c r="B5" s="45">
        <v>10853147538</v>
      </c>
      <c r="C5" s="45">
        <v>11710664809</v>
      </c>
      <c r="D5" s="46">
        <v>13915075959</v>
      </c>
    </row>
    <row r="6" spans="1:9" ht="12.6" customHeight="1" x14ac:dyDescent="0.15">
      <c r="A6" s="33" t="s">
        <v>81</v>
      </c>
      <c r="B6" s="45">
        <v>5736226774</v>
      </c>
      <c r="C6" s="45">
        <v>5740152268</v>
      </c>
      <c r="D6" s="46">
        <v>7026399705</v>
      </c>
    </row>
    <row r="7" spans="1:9" ht="12.6" customHeight="1" x14ac:dyDescent="0.15">
      <c r="A7" s="33" t="s">
        <v>82</v>
      </c>
      <c r="B7" s="45">
        <v>2067189995</v>
      </c>
      <c r="C7" s="45">
        <v>2067189995</v>
      </c>
      <c r="D7" s="46">
        <v>2199236045</v>
      </c>
    </row>
    <row r="8" spans="1:9" ht="12.6" customHeight="1" x14ac:dyDescent="0.15">
      <c r="A8" s="33" t="s">
        <v>83</v>
      </c>
      <c r="B8" s="45">
        <v>0</v>
      </c>
      <c r="C8" s="45">
        <v>0</v>
      </c>
      <c r="D8" s="46">
        <v>0</v>
      </c>
    </row>
    <row r="9" spans="1:9" ht="12.6" customHeight="1" x14ac:dyDescent="0.15">
      <c r="A9" s="33" t="s">
        <v>84</v>
      </c>
      <c r="B9" s="55">
        <v>8406693796</v>
      </c>
      <c r="C9" s="55">
        <v>8693963506</v>
      </c>
      <c r="D9" s="56">
        <v>10991812697</v>
      </c>
      <c r="F9" s="30" t="s">
        <v>333</v>
      </c>
      <c r="G9" s="30" t="s">
        <v>336</v>
      </c>
      <c r="H9" s="30" t="s">
        <v>337</v>
      </c>
      <c r="I9" s="30" t="s">
        <v>338</v>
      </c>
    </row>
    <row r="10" spans="1:9" ht="12.6" customHeight="1" x14ac:dyDescent="0.15">
      <c r="A10" s="33" t="s">
        <v>85</v>
      </c>
      <c r="B10" s="45">
        <v>-5953696925</v>
      </c>
      <c r="C10" s="45">
        <v>-6237041141</v>
      </c>
      <c r="D10" s="46">
        <v>-7475637997</v>
      </c>
      <c r="F10" s="30" t="s">
        <v>240</v>
      </c>
      <c r="G10" s="30">
        <f>SUM(B9,B11,B13,B15,B17,B19)+SUM(B24,B26,B28)</f>
        <v>30355013524</v>
      </c>
      <c r="H10" s="30">
        <f t="shared" ref="H10:I10" si="0">SUM(C9,C11,C13,C15,C17,C19)+SUM(C24,C26,C28)</f>
        <v>30701968632</v>
      </c>
      <c r="I10" s="30">
        <f t="shared" si="0"/>
        <v>34279432134</v>
      </c>
    </row>
    <row r="11" spans="1:9" ht="12.6" customHeight="1" x14ac:dyDescent="0.15">
      <c r="A11" s="33" t="s">
        <v>86</v>
      </c>
      <c r="B11" s="55">
        <v>2555512418</v>
      </c>
      <c r="C11" s="55">
        <v>2555512418</v>
      </c>
      <c r="D11" s="56">
        <v>2667779815</v>
      </c>
      <c r="F11" s="30" t="s">
        <v>241</v>
      </c>
      <c r="G11" s="30">
        <f>-SUM(B10,B12,B14,B16,B18,B20)-SUM(B25,B27,B29)</f>
        <v>21744579946</v>
      </c>
      <c r="H11" s="30">
        <f t="shared" ref="H11:I11" si="1">-SUM(C10,C12,C14,C16,C18,C20)-SUM(C25,C27,C29)</f>
        <v>22084851767</v>
      </c>
      <c r="I11" s="30">
        <f t="shared" si="1"/>
        <v>24081927087</v>
      </c>
    </row>
    <row r="12" spans="1:9" ht="12.6" customHeight="1" x14ac:dyDescent="0.15">
      <c r="A12" s="33" t="s">
        <v>87</v>
      </c>
      <c r="B12" s="45">
        <v>-1348443450</v>
      </c>
      <c r="C12" s="45">
        <v>-1348443450</v>
      </c>
      <c r="D12" s="46">
        <v>-1407346979</v>
      </c>
    </row>
    <row r="13" spans="1:9" ht="12.6" customHeight="1" x14ac:dyDescent="0.15">
      <c r="A13" s="33" t="s">
        <v>88</v>
      </c>
      <c r="B13" s="55">
        <v>0</v>
      </c>
      <c r="C13" s="55">
        <v>0</v>
      </c>
      <c r="D13" s="56">
        <v>0</v>
      </c>
    </row>
    <row r="14" spans="1:9" ht="12.6" customHeight="1" x14ac:dyDescent="0.15">
      <c r="A14" s="33" t="s">
        <v>89</v>
      </c>
      <c r="B14" s="45">
        <v>0</v>
      </c>
      <c r="C14" s="45">
        <v>0</v>
      </c>
      <c r="D14" s="46">
        <v>0</v>
      </c>
    </row>
    <row r="15" spans="1:9" ht="12.6" customHeight="1" x14ac:dyDescent="0.15">
      <c r="A15" s="33" t="s">
        <v>90</v>
      </c>
      <c r="B15" s="55">
        <v>0</v>
      </c>
      <c r="C15" s="55">
        <v>0</v>
      </c>
      <c r="D15" s="56">
        <v>0</v>
      </c>
    </row>
    <row r="16" spans="1:9" ht="12.6" customHeight="1" x14ac:dyDescent="0.15">
      <c r="A16" s="33" t="s">
        <v>91</v>
      </c>
      <c r="B16" s="45">
        <v>0</v>
      </c>
      <c r="C16" s="45">
        <v>0</v>
      </c>
      <c r="D16" s="46">
        <v>0</v>
      </c>
    </row>
    <row r="17" spans="1:4" ht="12.6" customHeight="1" x14ac:dyDescent="0.15">
      <c r="A17" s="33" t="s">
        <v>92</v>
      </c>
      <c r="B17" s="55">
        <v>0</v>
      </c>
      <c r="C17" s="55">
        <v>0</v>
      </c>
      <c r="D17" s="56">
        <v>0</v>
      </c>
    </row>
    <row r="18" spans="1:4" ht="12.6" customHeight="1" x14ac:dyDescent="0.15">
      <c r="A18" s="33" t="s">
        <v>93</v>
      </c>
      <c r="B18" s="45">
        <v>0</v>
      </c>
      <c r="C18" s="45">
        <v>0</v>
      </c>
      <c r="D18" s="46">
        <v>0</v>
      </c>
    </row>
    <row r="19" spans="1:4" ht="12.6" customHeight="1" x14ac:dyDescent="0.15">
      <c r="A19" s="33" t="s">
        <v>94</v>
      </c>
      <c r="B19" s="55">
        <v>0</v>
      </c>
      <c r="C19" s="55">
        <v>0</v>
      </c>
      <c r="D19" s="56">
        <v>63518417</v>
      </c>
    </row>
    <row r="20" spans="1:4" ht="12.6" customHeight="1" x14ac:dyDescent="0.15">
      <c r="A20" s="33" t="s">
        <v>95</v>
      </c>
      <c r="B20" s="45">
        <v>0</v>
      </c>
      <c r="C20" s="45">
        <v>0</v>
      </c>
      <c r="D20" s="46">
        <v>-40909462</v>
      </c>
    </row>
    <row r="21" spans="1:4" ht="12.6" customHeight="1" x14ac:dyDescent="0.15">
      <c r="A21" s="33" t="s">
        <v>96</v>
      </c>
      <c r="B21" s="45">
        <v>8970940</v>
      </c>
      <c r="C21" s="45">
        <v>8970940</v>
      </c>
      <c r="D21" s="46">
        <v>27947169</v>
      </c>
    </row>
    <row r="22" spans="1:4" ht="12.6" customHeight="1" x14ac:dyDescent="0.15">
      <c r="A22" s="33" t="s">
        <v>97</v>
      </c>
      <c r="B22" s="45">
        <v>5042962438</v>
      </c>
      <c r="C22" s="45">
        <v>5090865331</v>
      </c>
      <c r="D22" s="46">
        <v>5689159080</v>
      </c>
    </row>
    <row r="23" spans="1:4" ht="12.6" customHeight="1" x14ac:dyDescent="0.15">
      <c r="A23" s="33" t="s">
        <v>82</v>
      </c>
      <c r="B23" s="45">
        <v>70432699</v>
      </c>
      <c r="C23" s="45">
        <v>88730984</v>
      </c>
      <c r="D23" s="46">
        <v>196984178</v>
      </c>
    </row>
    <row r="24" spans="1:4" ht="12.6" customHeight="1" x14ac:dyDescent="0.15">
      <c r="A24" s="33" t="s">
        <v>84</v>
      </c>
      <c r="B24" s="55">
        <v>1220921754</v>
      </c>
      <c r="C24" s="55">
        <v>1275851193</v>
      </c>
      <c r="D24" s="56">
        <v>1466235849</v>
      </c>
    </row>
    <row r="25" spans="1:4" ht="12.6" customHeight="1" x14ac:dyDescent="0.15">
      <c r="A25" s="33" t="s">
        <v>85</v>
      </c>
      <c r="B25" s="45">
        <v>-656874155</v>
      </c>
      <c r="C25" s="45">
        <v>-709686424</v>
      </c>
      <c r="D25" s="46">
        <v>-840790329</v>
      </c>
    </row>
    <row r="26" spans="1:4" ht="12.6" customHeight="1" x14ac:dyDescent="0.15">
      <c r="A26" s="33" t="s">
        <v>86</v>
      </c>
      <c r="B26" s="55">
        <v>18171885556</v>
      </c>
      <c r="C26" s="55">
        <v>18176641515</v>
      </c>
      <c r="D26" s="56">
        <v>19089379414</v>
      </c>
    </row>
    <row r="27" spans="1:4" ht="12.6" customHeight="1" x14ac:dyDescent="0.15">
      <c r="A27" s="33" t="s">
        <v>87</v>
      </c>
      <c r="B27" s="45">
        <v>-13785565416</v>
      </c>
      <c r="C27" s="45">
        <v>-13789680752</v>
      </c>
      <c r="D27" s="46">
        <v>-14316959943</v>
      </c>
    </row>
    <row r="28" spans="1:4" ht="12.6" customHeight="1" x14ac:dyDescent="0.15">
      <c r="A28" s="33" t="s">
        <v>94</v>
      </c>
      <c r="B28" s="55">
        <v>0</v>
      </c>
      <c r="C28" s="55">
        <v>0</v>
      </c>
      <c r="D28" s="56">
        <v>705942</v>
      </c>
    </row>
    <row r="29" spans="1:4" ht="12.6" customHeight="1" x14ac:dyDescent="0.15">
      <c r="A29" s="33" t="s">
        <v>95</v>
      </c>
      <c r="B29" s="45">
        <v>0</v>
      </c>
      <c r="C29" s="45">
        <v>0</v>
      </c>
      <c r="D29" s="46">
        <v>-282377</v>
      </c>
    </row>
    <row r="30" spans="1:4" ht="12.6" customHeight="1" x14ac:dyDescent="0.15">
      <c r="A30" s="33" t="s">
        <v>96</v>
      </c>
      <c r="B30" s="45">
        <v>22162000</v>
      </c>
      <c r="C30" s="45">
        <v>49008815</v>
      </c>
      <c r="D30" s="46">
        <v>93886346</v>
      </c>
    </row>
    <row r="31" spans="1:4" ht="12.6" customHeight="1" x14ac:dyDescent="0.15">
      <c r="A31" s="33" t="s">
        <v>98</v>
      </c>
      <c r="B31" s="45">
        <v>720486298</v>
      </c>
      <c r="C31" s="45">
        <v>3295578125</v>
      </c>
      <c r="D31" s="46">
        <v>4353461847</v>
      </c>
    </row>
    <row r="32" spans="1:4" ht="12.6" customHeight="1" x14ac:dyDescent="0.15">
      <c r="A32" s="33" t="s">
        <v>99</v>
      </c>
      <c r="B32" s="45">
        <v>-646527972</v>
      </c>
      <c r="C32" s="45">
        <v>-2415930915</v>
      </c>
      <c r="D32" s="46">
        <v>-3153944673</v>
      </c>
    </row>
    <row r="33" spans="1:4" ht="12.6" customHeight="1" x14ac:dyDescent="0.15">
      <c r="A33" s="33" t="s">
        <v>100</v>
      </c>
      <c r="B33" s="45">
        <v>25421910</v>
      </c>
      <c r="C33" s="45">
        <v>27812910</v>
      </c>
      <c r="D33" s="46">
        <v>924912354</v>
      </c>
    </row>
    <row r="34" spans="1:4" ht="12.6" customHeight="1" x14ac:dyDescent="0.15">
      <c r="A34" s="33" t="s">
        <v>101</v>
      </c>
      <c r="B34" s="45">
        <v>25421910</v>
      </c>
      <c r="C34" s="45">
        <v>27577910</v>
      </c>
      <c r="D34" s="46">
        <v>27641239</v>
      </c>
    </row>
    <row r="35" spans="1:4" ht="12.6" customHeight="1" x14ac:dyDescent="0.15">
      <c r="A35" s="33" t="s">
        <v>102</v>
      </c>
      <c r="B35" s="45">
        <v>0</v>
      </c>
      <c r="C35" s="45">
        <v>235000</v>
      </c>
      <c r="D35" s="46">
        <v>897271115</v>
      </c>
    </row>
    <row r="36" spans="1:4" ht="12.6" customHeight="1" x14ac:dyDescent="0.15">
      <c r="A36" s="33" t="s">
        <v>103</v>
      </c>
      <c r="B36" s="45">
        <v>1784855206</v>
      </c>
      <c r="C36" s="45">
        <v>2044639113</v>
      </c>
      <c r="D36" s="46">
        <v>2187953961</v>
      </c>
    </row>
    <row r="37" spans="1:4" ht="12.6" customHeight="1" x14ac:dyDescent="0.15">
      <c r="A37" s="33" t="s">
        <v>104</v>
      </c>
      <c r="B37" s="45">
        <v>648684000</v>
      </c>
      <c r="C37" s="45">
        <v>648684000</v>
      </c>
      <c r="D37" s="46">
        <v>693209813</v>
      </c>
    </row>
    <row r="38" spans="1:4" ht="12.6" customHeight="1" x14ac:dyDescent="0.15">
      <c r="A38" s="33" t="s">
        <v>105</v>
      </c>
      <c r="B38" s="45">
        <v>200000</v>
      </c>
      <c r="C38" s="45">
        <v>200000</v>
      </c>
      <c r="D38" s="46">
        <v>44687900</v>
      </c>
    </row>
    <row r="39" spans="1:4" ht="12.6" customHeight="1" x14ac:dyDescent="0.15">
      <c r="A39" s="33" t="s">
        <v>106</v>
      </c>
      <c r="B39" s="45">
        <v>648484000</v>
      </c>
      <c r="C39" s="45">
        <v>648484000</v>
      </c>
      <c r="D39" s="46">
        <v>648521913</v>
      </c>
    </row>
    <row r="40" spans="1:4" ht="12.6" customHeight="1" x14ac:dyDescent="0.15">
      <c r="A40" s="33" t="s">
        <v>94</v>
      </c>
      <c r="B40" s="45">
        <v>0</v>
      </c>
      <c r="C40" s="45">
        <v>0</v>
      </c>
      <c r="D40" s="46">
        <v>0</v>
      </c>
    </row>
    <row r="41" spans="1:4" ht="12.6" customHeight="1" x14ac:dyDescent="0.15">
      <c r="A41" s="33" t="s">
        <v>107</v>
      </c>
      <c r="B41" s="45">
        <v>0</v>
      </c>
      <c r="C41" s="45">
        <v>0</v>
      </c>
      <c r="D41" s="46">
        <v>13111</v>
      </c>
    </row>
    <row r="42" spans="1:4" ht="12.6" customHeight="1" x14ac:dyDescent="0.15">
      <c r="A42" s="33" t="s">
        <v>108</v>
      </c>
      <c r="B42" s="45">
        <v>55734118</v>
      </c>
      <c r="C42" s="45">
        <v>109290338</v>
      </c>
      <c r="D42" s="46">
        <v>109583022</v>
      </c>
    </row>
    <row r="43" spans="1:4" ht="12.6" customHeight="1" x14ac:dyDescent="0.15">
      <c r="A43" s="33" t="s">
        <v>109</v>
      </c>
      <c r="B43" s="45">
        <v>0</v>
      </c>
      <c r="C43" s="45">
        <v>0</v>
      </c>
      <c r="D43" s="46">
        <v>1198719</v>
      </c>
    </row>
    <row r="44" spans="1:4" ht="12.6" customHeight="1" x14ac:dyDescent="0.15">
      <c r="A44" s="33" t="s">
        <v>110</v>
      </c>
      <c r="B44" s="45">
        <v>1085265999</v>
      </c>
      <c r="C44" s="45">
        <v>1297347050</v>
      </c>
      <c r="D44" s="46">
        <v>1394631520</v>
      </c>
    </row>
    <row r="45" spans="1:4" ht="12.6" customHeight="1" x14ac:dyDescent="0.15">
      <c r="A45" s="33" t="s">
        <v>111</v>
      </c>
      <c r="B45" s="45">
        <v>0</v>
      </c>
      <c r="C45" s="45">
        <v>0</v>
      </c>
      <c r="D45" s="46">
        <v>0</v>
      </c>
    </row>
    <row r="46" spans="1:4" ht="12.6" customHeight="1" x14ac:dyDescent="0.15">
      <c r="A46" s="33" t="s">
        <v>94</v>
      </c>
      <c r="B46" s="45">
        <v>1085265999</v>
      </c>
      <c r="C46" s="45">
        <v>1297347050</v>
      </c>
      <c r="D46" s="46">
        <v>1394631520</v>
      </c>
    </row>
    <row r="47" spans="1:4" ht="12.6" customHeight="1" x14ac:dyDescent="0.15">
      <c r="A47" s="33" t="s">
        <v>102</v>
      </c>
      <c r="B47" s="45">
        <v>0</v>
      </c>
      <c r="C47" s="45">
        <v>62740</v>
      </c>
      <c r="D47" s="46">
        <v>62791</v>
      </c>
    </row>
    <row r="48" spans="1:4" ht="12.6" customHeight="1" x14ac:dyDescent="0.15">
      <c r="A48" s="33" t="s">
        <v>112</v>
      </c>
      <c r="B48" s="45">
        <v>-4828911</v>
      </c>
      <c r="C48" s="45">
        <v>-10745015</v>
      </c>
      <c r="D48" s="46">
        <v>-10745015</v>
      </c>
    </row>
    <row r="49" spans="1:4" ht="12.6" customHeight="1" x14ac:dyDescent="0.15">
      <c r="A49" s="33" t="s">
        <v>113</v>
      </c>
      <c r="B49" s="45">
        <v>1933398204</v>
      </c>
      <c r="C49" s="45">
        <v>2524742951</v>
      </c>
      <c r="D49" s="46">
        <v>2818135367</v>
      </c>
    </row>
    <row r="50" spans="1:4" ht="12.6" customHeight="1" x14ac:dyDescent="0.15">
      <c r="A50" s="33" t="s">
        <v>114</v>
      </c>
      <c r="B50" s="45">
        <v>316637477</v>
      </c>
      <c r="C50" s="45">
        <v>662446128</v>
      </c>
      <c r="D50" s="45">
        <v>940161116</v>
      </c>
    </row>
    <row r="51" spans="1:4" ht="12.6" customHeight="1" x14ac:dyDescent="0.15">
      <c r="A51" s="33" t="s">
        <v>115</v>
      </c>
      <c r="B51" s="45"/>
      <c r="C51" s="45"/>
      <c r="D51" s="46"/>
    </row>
    <row r="52" spans="1:4" ht="12.6" customHeight="1" x14ac:dyDescent="0.15">
      <c r="A52" s="33" t="s">
        <v>116</v>
      </c>
      <c r="B52" s="45"/>
      <c r="C52" s="45"/>
      <c r="D52" s="46"/>
    </row>
    <row r="53" spans="1:4" ht="12.6" customHeight="1" x14ac:dyDescent="0.15">
      <c r="A53" s="33" t="s">
        <v>117</v>
      </c>
      <c r="B53" s="45">
        <v>51338300</v>
      </c>
      <c r="C53" s="45">
        <v>109236495</v>
      </c>
      <c r="D53" s="46">
        <v>113090279</v>
      </c>
    </row>
    <row r="54" spans="1:4" ht="12.6" customHeight="1" x14ac:dyDescent="0.15">
      <c r="A54" s="33" t="s">
        <v>118</v>
      </c>
      <c r="B54" s="45">
        <v>0</v>
      </c>
      <c r="C54" s="45">
        <v>0</v>
      </c>
      <c r="D54" s="46">
        <v>545938</v>
      </c>
    </row>
    <row r="55" spans="1:4" ht="12.6" customHeight="1" x14ac:dyDescent="0.15">
      <c r="A55" s="33" t="s">
        <v>119</v>
      </c>
      <c r="B55" s="45">
        <v>1568671000</v>
      </c>
      <c r="C55" s="45">
        <v>1730794763</v>
      </c>
      <c r="D55" s="46">
        <v>1741213572</v>
      </c>
    </row>
    <row r="56" spans="1:4" ht="12.6" customHeight="1" x14ac:dyDescent="0.15">
      <c r="A56" s="33" t="s">
        <v>120</v>
      </c>
      <c r="B56" s="45">
        <v>1456907000</v>
      </c>
      <c r="C56" s="45">
        <v>1619030763</v>
      </c>
      <c r="D56" s="46">
        <v>1629449572</v>
      </c>
    </row>
    <row r="57" spans="1:4" ht="12.6" customHeight="1" x14ac:dyDescent="0.15">
      <c r="A57" s="33" t="s">
        <v>121</v>
      </c>
      <c r="B57" s="45">
        <v>111764000</v>
      </c>
      <c r="C57" s="45">
        <v>111764000</v>
      </c>
      <c r="D57" s="46">
        <v>111764000</v>
      </c>
    </row>
    <row r="58" spans="1:4" ht="12.6" customHeight="1" x14ac:dyDescent="0.15">
      <c r="A58" s="33" t="s">
        <v>122</v>
      </c>
      <c r="B58" s="45">
        <v>0</v>
      </c>
      <c r="C58" s="45">
        <v>26439458</v>
      </c>
      <c r="D58" s="46">
        <v>27294060</v>
      </c>
    </row>
    <row r="59" spans="1:4" ht="12.6" customHeight="1" x14ac:dyDescent="0.15">
      <c r="A59" s="33" t="s">
        <v>123</v>
      </c>
      <c r="B59" s="45">
        <v>0</v>
      </c>
      <c r="C59" s="45">
        <v>2010000</v>
      </c>
      <c r="D59" s="46">
        <v>2014295</v>
      </c>
    </row>
    <row r="60" spans="1:4" ht="12.6" customHeight="1" x14ac:dyDescent="0.15">
      <c r="A60" s="33" t="s">
        <v>124</v>
      </c>
      <c r="B60" s="45">
        <v>-3248573</v>
      </c>
      <c r="C60" s="45">
        <v>-6183893</v>
      </c>
      <c r="D60" s="46">
        <v>-6183893</v>
      </c>
    </row>
    <row r="61" spans="1:4" ht="12.6" customHeight="1" x14ac:dyDescent="0.15">
      <c r="A61" s="33" t="s">
        <v>125</v>
      </c>
      <c r="B61" s="45"/>
      <c r="C61" s="45"/>
      <c r="D61" s="46"/>
    </row>
    <row r="62" spans="1:4" ht="12.6" customHeight="1" x14ac:dyDescent="0.15">
      <c r="A62" s="33" t="s">
        <v>126</v>
      </c>
      <c r="B62" s="45">
        <v>14596822858</v>
      </c>
      <c r="C62" s="45">
        <v>16307859783</v>
      </c>
      <c r="D62" s="46">
        <v>19846077641</v>
      </c>
    </row>
    <row r="63" spans="1:4" ht="12.6" customHeight="1" x14ac:dyDescent="0.15">
      <c r="A63" s="33" t="s">
        <v>127</v>
      </c>
      <c r="B63" s="45"/>
      <c r="C63" s="45"/>
      <c r="D63" s="46"/>
    </row>
    <row r="64" spans="1:4" ht="12.6" customHeight="1" x14ac:dyDescent="0.15">
      <c r="A64" s="33" t="s">
        <v>128</v>
      </c>
      <c r="B64" s="45">
        <v>4812257270</v>
      </c>
      <c r="C64" s="45">
        <v>5037408467</v>
      </c>
      <c r="D64" s="46">
        <v>6017018084</v>
      </c>
    </row>
    <row r="65" spans="1:4" ht="12.6" customHeight="1" x14ac:dyDescent="0.15">
      <c r="A65" s="33" t="s">
        <v>129</v>
      </c>
      <c r="B65" s="45">
        <v>3558125270</v>
      </c>
      <c r="C65" s="45">
        <v>3748279405</v>
      </c>
      <c r="D65" s="46">
        <v>4121983991</v>
      </c>
    </row>
    <row r="66" spans="1:4" ht="12.6" customHeight="1" x14ac:dyDescent="0.15">
      <c r="A66" s="33" t="s">
        <v>130</v>
      </c>
      <c r="B66" s="45">
        <v>0</v>
      </c>
      <c r="C66" s="45">
        <v>0</v>
      </c>
      <c r="D66" s="46">
        <v>26</v>
      </c>
    </row>
    <row r="67" spans="1:4" ht="12.6" customHeight="1" x14ac:dyDescent="0.15">
      <c r="A67" s="33" t="s">
        <v>131</v>
      </c>
      <c r="B67" s="45">
        <v>1172015000</v>
      </c>
      <c r="C67" s="45">
        <v>1172015000</v>
      </c>
      <c r="D67" s="46">
        <v>1350653307</v>
      </c>
    </row>
    <row r="68" spans="1:4" ht="12.6" customHeight="1" x14ac:dyDescent="0.15">
      <c r="A68" s="33" t="s">
        <v>132</v>
      </c>
      <c r="B68" s="45">
        <v>0</v>
      </c>
      <c r="C68" s="45">
        <v>0</v>
      </c>
      <c r="D68" s="46">
        <v>0</v>
      </c>
    </row>
    <row r="69" spans="1:4" ht="12.6" customHeight="1" x14ac:dyDescent="0.15">
      <c r="A69" s="33" t="s">
        <v>123</v>
      </c>
      <c r="B69" s="45">
        <v>82117000</v>
      </c>
      <c r="C69" s="45">
        <v>117114062</v>
      </c>
      <c r="D69" s="46">
        <v>544380760</v>
      </c>
    </row>
    <row r="70" spans="1:4" ht="12.6" customHeight="1" x14ac:dyDescent="0.15">
      <c r="A70" s="33" t="s">
        <v>133</v>
      </c>
      <c r="B70" s="45">
        <v>521110473</v>
      </c>
      <c r="C70" s="45">
        <v>646178443</v>
      </c>
      <c r="D70" s="46">
        <v>785078807</v>
      </c>
    </row>
    <row r="71" spans="1:4" ht="12.6" customHeight="1" x14ac:dyDescent="0.15">
      <c r="A71" s="33" t="s">
        <v>134</v>
      </c>
      <c r="B71" s="45">
        <v>356523262</v>
      </c>
      <c r="C71" s="45">
        <v>378418397</v>
      </c>
      <c r="D71" s="46">
        <v>435663812</v>
      </c>
    </row>
    <row r="72" spans="1:4" ht="12.6" customHeight="1" x14ac:dyDescent="0.15">
      <c r="A72" s="33" t="s">
        <v>135</v>
      </c>
      <c r="B72" s="45">
        <v>0</v>
      </c>
      <c r="C72" s="45">
        <v>25254776</v>
      </c>
      <c r="D72" s="46">
        <v>88036024</v>
      </c>
    </row>
    <row r="73" spans="1:4" ht="12.6" customHeight="1" x14ac:dyDescent="0.15">
      <c r="A73" s="33" t="s">
        <v>136</v>
      </c>
      <c r="B73" s="45">
        <v>0</v>
      </c>
      <c r="C73" s="45">
        <v>0</v>
      </c>
      <c r="D73" s="46">
        <v>2652661</v>
      </c>
    </row>
    <row r="74" spans="1:4" ht="12.6" customHeight="1" x14ac:dyDescent="0.15">
      <c r="A74" s="33" t="s">
        <v>137</v>
      </c>
      <c r="B74" s="45">
        <v>0</v>
      </c>
      <c r="C74" s="45">
        <v>14274193</v>
      </c>
      <c r="D74" s="46">
        <v>14274193</v>
      </c>
    </row>
    <row r="75" spans="1:4" ht="12.6" customHeight="1" x14ac:dyDescent="0.15">
      <c r="A75" s="33" t="s">
        <v>138</v>
      </c>
      <c r="B75" s="45">
        <v>0</v>
      </c>
      <c r="C75" s="45">
        <v>0</v>
      </c>
      <c r="D75" s="46">
        <v>122760</v>
      </c>
    </row>
    <row r="76" spans="1:4" ht="12.6" customHeight="1" x14ac:dyDescent="0.15">
      <c r="A76" s="33" t="s">
        <v>139</v>
      </c>
      <c r="B76" s="45">
        <v>98843397</v>
      </c>
      <c r="C76" s="45">
        <v>107492976</v>
      </c>
      <c r="D76" s="46">
        <v>121661914</v>
      </c>
    </row>
    <row r="77" spans="1:4" ht="12.6" customHeight="1" x14ac:dyDescent="0.15">
      <c r="A77" s="33" t="s">
        <v>140</v>
      </c>
      <c r="B77" s="45">
        <v>52058814</v>
      </c>
      <c r="C77" s="45">
        <v>52103407</v>
      </c>
      <c r="D77" s="46">
        <v>52217305</v>
      </c>
    </row>
    <row r="78" spans="1:4" ht="12.6" customHeight="1" x14ac:dyDescent="0.15">
      <c r="A78" s="33" t="s">
        <v>123</v>
      </c>
      <c r="B78" s="45">
        <v>13685000</v>
      </c>
      <c r="C78" s="45">
        <v>68634694</v>
      </c>
      <c r="D78" s="46">
        <v>70450138</v>
      </c>
    </row>
    <row r="79" spans="1:4" ht="12.6" customHeight="1" x14ac:dyDescent="0.15">
      <c r="A79" s="33" t="s">
        <v>141</v>
      </c>
      <c r="B79" s="45">
        <v>5333367743</v>
      </c>
      <c r="C79" s="45">
        <v>5683586910</v>
      </c>
      <c r="D79" s="46">
        <v>6802096891</v>
      </c>
    </row>
    <row r="80" spans="1:4" ht="12.6" customHeight="1" x14ac:dyDescent="0.15">
      <c r="A80" s="33" t="s">
        <v>142</v>
      </c>
      <c r="B80" s="45"/>
      <c r="C80" s="45"/>
      <c r="D80" s="46"/>
    </row>
    <row r="81" spans="1:4" ht="12.6" customHeight="1" x14ac:dyDescent="0.15">
      <c r="A81" s="33" t="s">
        <v>143</v>
      </c>
      <c r="B81" s="45">
        <v>14232095654</v>
      </c>
      <c r="C81" s="45">
        <v>15513911595</v>
      </c>
      <c r="D81" s="46">
        <v>18769701784</v>
      </c>
    </row>
    <row r="82" spans="1:4" ht="12.6" customHeight="1" x14ac:dyDescent="0.15">
      <c r="A82" s="33" t="s">
        <v>144</v>
      </c>
      <c r="B82" s="45">
        <v>-4968640539</v>
      </c>
      <c r="C82" s="45">
        <v>-4889638722</v>
      </c>
      <c r="D82" s="46">
        <v>-5725721034</v>
      </c>
    </row>
    <row r="83" spans="1:4" ht="12.6" customHeight="1" x14ac:dyDescent="0.15">
      <c r="A83" s="33" t="s">
        <v>145</v>
      </c>
      <c r="B83" s="45"/>
      <c r="C83" s="45"/>
      <c r="D83" s="46"/>
    </row>
    <row r="84" spans="1:4" ht="12.6" customHeight="1" x14ac:dyDescent="0.15">
      <c r="A84" s="33" t="s">
        <v>146</v>
      </c>
      <c r="B84" s="45">
        <v>9263455115</v>
      </c>
      <c r="C84" s="45">
        <v>10624272873</v>
      </c>
      <c r="D84" s="46">
        <v>13043980750</v>
      </c>
    </row>
    <row r="85" spans="1:4" ht="12.6" customHeight="1" thickBot="1" x14ac:dyDescent="0.2">
      <c r="A85" s="34" t="s">
        <v>147</v>
      </c>
      <c r="B85" s="47">
        <v>14596822858</v>
      </c>
      <c r="C85" s="47">
        <v>16307859783</v>
      </c>
      <c r="D85" s="48">
        <v>19846077641</v>
      </c>
    </row>
  </sheetData>
  <phoneticPr fontId="3"/>
  <printOptions horizontalCentered="1" verticalCentered="1"/>
  <pageMargins left="0.78700000000000003" right="0.78700000000000003" top="0.98399999999999999" bottom="0.98399999999999999" header="0.51200000000000001" footer="0.51200000000000001"/>
  <pageSetup paperSize="9" orientation="portrait" blackAndWhite="1" horizontalDpi="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zoomScale="70" zoomScaleNormal="70" workbookViewId="0">
      <pane xSplit="1" ySplit="2" topLeftCell="B3" activePane="bottomRight" state="frozen"/>
      <selection activeCell="F9" sqref="F9"/>
      <selection pane="topRight" activeCell="F9" sqref="F9"/>
      <selection pane="bottomLeft" activeCell="F9" sqref="F9"/>
      <selection pane="bottomRight" activeCell="B3" sqref="B3:D37"/>
    </sheetView>
  </sheetViews>
  <sheetFormatPr defaultColWidth="8.75" defaultRowHeight="12.6" customHeight="1" x14ac:dyDescent="0.15"/>
  <cols>
    <col min="1" max="1" width="30.625" style="31" customWidth="1"/>
    <col min="2" max="4" width="20.625" style="49" customWidth="1"/>
    <col min="5" max="16384" width="8.75" style="31"/>
  </cols>
  <sheetData>
    <row r="1" spans="1:4" ht="21.6" customHeight="1" thickBot="1" x14ac:dyDescent="0.25">
      <c r="A1" s="29" t="s">
        <v>75</v>
      </c>
      <c r="B1" s="49" t="s">
        <v>319</v>
      </c>
    </row>
    <row r="2" spans="1:4" ht="15" customHeight="1" thickBot="1" x14ac:dyDescent="0.2">
      <c r="B2" s="41" t="s">
        <v>76</v>
      </c>
      <c r="C2" s="41" t="s">
        <v>77</v>
      </c>
      <c r="D2" s="42" t="s">
        <v>295</v>
      </c>
    </row>
    <row r="3" spans="1:4" ht="12.6" customHeight="1" x14ac:dyDescent="0.15">
      <c r="A3" s="32" t="s">
        <v>148</v>
      </c>
      <c r="B3" s="43">
        <v>4769907756</v>
      </c>
      <c r="C3" s="43">
        <v>7681806712</v>
      </c>
      <c r="D3" s="44">
        <v>9192547117</v>
      </c>
    </row>
    <row r="4" spans="1:4" ht="12.6" customHeight="1" x14ac:dyDescent="0.15">
      <c r="A4" s="33" t="s">
        <v>149</v>
      </c>
      <c r="B4" s="45">
        <v>2610714306</v>
      </c>
      <c r="C4" s="45">
        <v>3151824030</v>
      </c>
      <c r="D4" s="46">
        <v>3791981448</v>
      </c>
    </row>
    <row r="5" spans="1:4" ht="12.6" customHeight="1" x14ac:dyDescent="0.15">
      <c r="A5" s="33" t="s">
        <v>150</v>
      </c>
      <c r="B5" s="45">
        <v>1153968274</v>
      </c>
      <c r="C5" s="45">
        <v>1266415450</v>
      </c>
      <c r="D5" s="46">
        <v>1472431453</v>
      </c>
    </row>
    <row r="6" spans="1:4" ht="12.6" customHeight="1" x14ac:dyDescent="0.15">
      <c r="A6" s="33" t="s">
        <v>151</v>
      </c>
      <c r="B6" s="45">
        <v>1022863791</v>
      </c>
      <c r="C6" s="45">
        <v>1118763648</v>
      </c>
      <c r="D6" s="46">
        <v>1298239767</v>
      </c>
    </row>
    <row r="7" spans="1:4" ht="12.6" customHeight="1" x14ac:dyDescent="0.15">
      <c r="A7" s="33" t="s">
        <v>152</v>
      </c>
      <c r="B7" s="45">
        <v>30406689</v>
      </c>
      <c r="C7" s="45">
        <v>35274460</v>
      </c>
      <c r="D7" s="46">
        <v>50634422</v>
      </c>
    </row>
    <row r="8" spans="1:4" ht="12.6" customHeight="1" x14ac:dyDescent="0.15">
      <c r="A8" s="33" t="s">
        <v>153</v>
      </c>
      <c r="B8" s="45">
        <v>0</v>
      </c>
      <c r="C8" s="45">
        <v>3739458</v>
      </c>
      <c r="D8" s="46">
        <v>6955546</v>
      </c>
    </row>
    <row r="9" spans="1:4" ht="12.6" customHeight="1" x14ac:dyDescent="0.15">
      <c r="A9" s="33" t="s">
        <v>94</v>
      </c>
      <c r="B9" s="45">
        <v>100697794</v>
      </c>
      <c r="C9" s="45">
        <v>108637884</v>
      </c>
      <c r="D9" s="46">
        <v>116601718</v>
      </c>
    </row>
    <row r="10" spans="1:4" ht="12.6" customHeight="1" x14ac:dyDescent="0.15">
      <c r="A10" s="33" t="s">
        <v>256</v>
      </c>
      <c r="B10" s="45">
        <v>1385822192</v>
      </c>
      <c r="C10" s="45">
        <v>1770423068</v>
      </c>
      <c r="D10" s="46">
        <v>2180908240</v>
      </c>
    </row>
    <row r="11" spans="1:4" ht="12.6" customHeight="1" x14ac:dyDescent="0.15">
      <c r="A11" s="33" t="s">
        <v>154</v>
      </c>
      <c r="B11" s="45">
        <v>857611249</v>
      </c>
      <c r="C11" s="45">
        <v>1118464237</v>
      </c>
      <c r="D11" s="46">
        <v>1317187566</v>
      </c>
    </row>
    <row r="12" spans="1:4" ht="12.6" customHeight="1" x14ac:dyDescent="0.15">
      <c r="A12" s="33" t="s">
        <v>155</v>
      </c>
      <c r="B12" s="45">
        <v>28343288</v>
      </c>
      <c r="C12" s="45">
        <v>69995076</v>
      </c>
      <c r="D12" s="46">
        <v>116589462</v>
      </c>
    </row>
    <row r="13" spans="1:4" ht="12.6" customHeight="1" x14ac:dyDescent="0.15">
      <c r="A13" s="33" t="s">
        <v>156</v>
      </c>
      <c r="B13" s="45">
        <v>499867655</v>
      </c>
      <c r="C13" s="45">
        <v>581963755</v>
      </c>
      <c r="D13" s="46">
        <v>747114942</v>
      </c>
    </row>
    <row r="14" spans="1:4" ht="12.6" customHeight="1" x14ac:dyDescent="0.15">
      <c r="A14" s="33" t="s">
        <v>94</v>
      </c>
      <c r="B14" s="45">
        <v>0</v>
      </c>
      <c r="C14" s="45">
        <v>0</v>
      </c>
      <c r="D14" s="46">
        <v>16270</v>
      </c>
    </row>
    <row r="15" spans="1:4" ht="12.6" customHeight="1" x14ac:dyDescent="0.15">
      <c r="A15" s="33" t="s">
        <v>257</v>
      </c>
      <c r="B15" s="45">
        <v>70923840</v>
      </c>
      <c r="C15" s="45">
        <v>114985512</v>
      </c>
      <c r="D15" s="46">
        <v>138641755</v>
      </c>
    </row>
    <row r="16" spans="1:4" ht="12.6" customHeight="1" x14ac:dyDescent="0.15">
      <c r="A16" s="33" t="s">
        <v>157</v>
      </c>
      <c r="B16" s="45">
        <v>13930964</v>
      </c>
      <c r="C16" s="45">
        <v>14739261</v>
      </c>
      <c r="D16" s="46">
        <v>17781482</v>
      </c>
    </row>
    <row r="17" spans="1:4" ht="12.6" customHeight="1" x14ac:dyDescent="0.15">
      <c r="A17" s="33" t="s">
        <v>158</v>
      </c>
      <c r="B17" s="45">
        <v>5999134</v>
      </c>
      <c r="C17" s="45">
        <v>12060375</v>
      </c>
      <c r="D17" s="46">
        <v>12060375</v>
      </c>
    </row>
    <row r="18" spans="1:4" ht="12.6" customHeight="1" x14ac:dyDescent="0.15">
      <c r="A18" s="33" t="s">
        <v>94</v>
      </c>
      <c r="B18" s="45">
        <v>50993742</v>
      </c>
      <c r="C18" s="45">
        <v>88185876</v>
      </c>
      <c r="D18" s="46">
        <v>108799898</v>
      </c>
    </row>
    <row r="19" spans="1:4" ht="12.6" customHeight="1" x14ac:dyDescent="0.15">
      <c r="A19" s="33" t="s">
        <v>159</v>
      </c>
      <c r="B19" s="45">
        <v>2159193450</v>
      </c>
      <c r="C19" s="45">
        <v>4529982682</v>
      </c>
      <c r="D19" s="46">
        <v>5400565669</v>
      </c>
    </row>
    <row r="20" spans="1:4" ht="12.6" customHeight="1" x14ac:dyDescent="0.15">
      <c r="A20" s="33" t="s">
        <v>160</v>
      </c>
      <c r="B20" s="45">
        <v>1224815066</v>
      </c>
      <c r="C20" s="45">
        <v>4069233543</v>
      </c>
      <c r="D20" s="46">
        <v>4936347160</v>
      </c>
    </row>
    <row r="21" spans="1:4" ht="12.6" customHeight="1" x14ac:dyDescent="0.15">
      <c r="A21" s="33" t="s">
        <v>161</v>
      </c>
      <c r="B21" s="45">
        <v>460155840</v>
      </c>
      <c r="C21" s="45">
        <v>460357209</v>
      </c>
      <c r="D21" s="46">
        <v>462495798</v>
      </c>
    </row>
    <row r="22" spans="1:4" ht="12.6" customHeight="1" x14ac:dyDescent="0.15">
      <c r="A22" s="33" t="s">
        <v>162</v>
      </c>
      <c r="B22" s="45">
        <v>473845014</v>
      </c>
      <c r="C22" s="45">
        <v>0</v>
      </c>
      <c r="D22" s="46">
        <v>0</v>
      </c>
    </row>
    <row r="23" spans="1:4" ht="12.6" customHeight="1" x14ac:dyDescent="0.15">
      <c r="A23" s="33" t="s">
        <v>102</v>
      </c>
      <c r="B23" s="45">
        <v>377530</v>
      </c>
      <c r="C23" s="45">
        <v>391930</v>
      </c>
      <c r="D23" s="46">
        <v>1722711</v>
      </c>
    </row>
    <row r="24" spans="1:4" ht="12.6" customHeight="1" x14ac:dyDescent="0.15">
      <c r="A24" s="33" t="s">
        <v>163</v>
      </c>
      <c r="B24" s="45">
        <v>219044193</v>
      </c>
      <c r="C24" s="45">
        <v>482477231</v>
      </c>
      <c r="D24" s="46">
        <v>727778119</v>
      </c>
    </row>
    <row r="25" spans="1:4" ht="12.6" customHeight="1" x14ac:dyDescent="0.15">
      <c r="A25" s="33" t="s">
        <v>164</v>
      </c>
      <c r="B25" s="45">
        <v>50499048</v>
      </c>
      <c r="C25" s="45">
        <v>295338812</v>
      </c>
      <c r="D25" s="46">
        <v>525148309</v>
      </c>
    </row>
    <row r="26" spans="1:4" ht="12.6" customHeight="1" x14ac:dyDescent="0.15">
      <c r="A26" s="33" t="s">
        <v>123</v>
      </c>
      <c r="B26" s="45">
        <v>168545145</v>
      </c>
      <c r="C26" s="45">
        <v>187138419</v>
      </c>
      <c r="D26" s="46">
        <v>202629810</v>
      </c>
    </row>
    <row r="27" spans="1:4" ht="12.6" customHeight="1" x14ac:dyDescent="0.15">
      <c r="A27" s="33" t="s">
        <v>165</v>
      </c>
      <c r="B27" s="45">
        <v>4550863563</v>
      </c>
      <c r="C27" s="45">
        <v>7199329481</v>
      </c>
      <c r="D27" s="46">
        <v>8464768998</v>
      </c>
    </row>
    <row r="28" spans="1:4" ht="12.6" customHeight="1" x14ac:dyDescent="0.15">
      <c r="A28" s="33" t="s">
        <v>166</v>
      </c>
      <c r="B28" s="45">
        <v>884086</v>
      </c>
      <c r="C28" s="45">
        <v>65704179</v>
      </c>
      <c r="D28" s="46">
        <v>66475318</v>
      </c>
    </row>
    <row r="29" spans="1:4" ht="12.6" customHeight="1" x14ac:dyDescent="0.15">
      <c r="A29" s="33" t="s">
        <v>167</v>
      </c>
      <c r="B29" s="45">
        <v>0</v>
      </c>
      <c r="C29" s="45">
        <v>0</v>
      </c>
      <c r="D29" s="46">
        <v>771139</v>
      </c>
    </row>
    <row r="30" spans="1:4" ht="12.6" customHeight="1" x14ac:dyDescent="0.15">
      <c r="A30" s="33" t="s">
        <v>168</v>
      </c>
      <c r="B30" s="45">
        <v>884086</v>
      </c>
      <c r="C30" s="45">
        <v>64160824</v>
      </c>
      <c r="D30" s="46">
        <v>64160824</v>
      </c>
    </row>
    <row r="31" spans="1:4" ht="12.6" customHeight="1" x14ac:dyDescent="0.15">
      <c r="A31" s="33" t="s">
        <v>169</v>
      </c>
      <c r="B31" s="45">
        <v>0</v>
      </c>
      <c r="C31" s="45">
        <v>0</v>
      </c>
      <c r="D31" s="46">
        <v>0</v>
      </c>
    </row>
    <row r="32" spans="1:4" ht="12.6" customHeight="1" x14ac:dyDescent="0.15">
      <c r="A32" s="33" t="s">
        <v>170</v>
      </c>
      <c r="B32" s="45">
        <v>0</v>
      </c>
      <c r="C32" s="45">
        <v>0</v>
      </c>
      <c r="D32" s="46">
        <v>0</v>
      </c>
    </row>
    <row r="33" spans="1:4" ht="12.6" customHeight="1" x14ac:dyDescent="0.15">
      <c r="A33" s="33" t="s">
        <v>123</v>
      </c>
      <c r="B33" s="45">
        <v>0</v>
      </c>
      <c r="C33" s="45">
        <v>1543355</v>
      </c>
      <c r="D33" s="46">
        <v>1543355</v>
      </c>
    </row>
    <row r="34" spans="1:4" ht="12.6" customHeight="1" x14ac:dyDescent="0.15">
      <c r="A34" s="33" t="s">
        <v>171</v>
      </c>
      <c r="B34" s="45">
        <v>1129864</v>
      </c>
      <c r="C34" s="45">
        <v>1150864</v>
      </c>
      <c r="D34" s="46">
        <v>2909406</v>
      </c>
    </row>
    <row r="35" spans="1:4" ht="12.6" customHeight="1" x14ac:dyDescent="0.15">
      <c r="A35" s="33" t="s">
        <v>262</v>
      </c>
      <c r="B35" s="45">
        <v>1129864</v>
      </c>
      <c r="C35" s="45">
        <v>1129864</v>
      </c>
      <c r="D35" s="46">
        <v>1172159</v>
      </c>
    </row>
    <row r="36" spans="1:4" ht="12.6" customHeight="1" x14ac:dyDescent="0.15">
      <c r="A36" s="33" t="s">
        <v>123</v>
      </c>
      <c r="B36" s="45">
        <v>0</v>
      </c>
      <c r="C36" s="45">
        <v>21000</v>
      </c>
      <c r="D36" s="46">
        <v>1737247</v>
      </c>
    </row>
    <row r="37" spans="1:4" ht="12.6" customHeight="1" thickBot="1" x14ac:dyDescent="0.2">
      <c r="A37" s="34" t="s">
        <v>172</v>
      </c>
      <c r="B37" s="47">
        <v>4550617785</v>
      </c>
      <c r="C37" s="47">
        <v>7263882796</v>
      </c>
      <c r="D37" s="48">
        <v>8528334910</v>
      </c>
    </row>
  </sheetData>
  <phoneticPr fontId="3"/>
  <printOptions horizontalCentered="1" verticalCentered="1"/>
  <pageMargins left="0.78700000000000003" right="0.78700000000000003" top="0.98399999999999999" bottom="0.98399999999999999" header="0.51200000000000001" footer="0.51200000000000001"/>
  <pageSetup paperSize="9" orientation="portrait" blackAndWhite="1" horizontalDpi="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1"/>
  <sheetViews>
    <sheetView zoomScale="70" zoomScaleNormal="70" workbookViewId="0">
      <pane xSplit="1" ySplit="2" topLeftCell="B3" activePane="bottomRight" state="frozen"/>
      <selection activeCell="F9" sqref="F9"/>
      <selection pane="topRight" activeCell="F9" sqref="F9"/>
      <selection pane="bottomLeft" activeCell="F9" sqref="F9"/>
      <selection pane="bottomRight" activeCell="B3" sqref="B3:D21"/>
    </sheetView>
  </sheetViews>
  <sheetFormatPr defaultColWidth="8.75" defaultRowHeight="12.6" customHeight="1" x14ac:dyDescent="0.15"/>
  <cols>
    <col min="1" max="1" width="30.625" style="31" customWidth="1"/>
    <col min="2" max="4" width="20.625" style="49" customWidth="1"/>
    <col min="5" max="16384" width="8.75" style="31"/>
  </cols>
  <sheetData>
    <row r="1" spans="1:4" ht="21.6" customHeight="1" thickBot="1" x14ac:dyDescent="0.25">
      <c r="A1" s="29" t="s">
        <v>75</v>
      </c>
      <c r="B1" s="49" t="s">
        <v>319</v>
      </c>
    </row>
    <row r="2" spans="1:4" ht="15" customHeight="1" thickBot="1" x14ac:dyDescent="0.2">
      <c r="B2" s="41" t="s">
        <v>76</v>
      </c>
      <c r="C2" s="41" t="s">
        <v>77</v>
      </c>
      <c r="D2" s="42" t="s">
        <v>295</v>
      </c>
    </row>
    <row r="3" spans="1:4" ht="12.6" customHeight="1" x14ac:dyDescent="0.15">
      <c r="A3" s="32" t="s">
        <v>173</v>
      </c>
      <c r="B3" s="43">
        <v>8968329379</v>
      </c>
      <c r="C3" s="43">
        <v>10408979837</v>
      </c>
      <c r="D3" s="44">
        <v>12178749664</v>
      </c>
    </row>
    <row r="4" spans="1:4" ht="12.6" customHeight="1" x14ac:dyDescent="0.15">
      <c r="A4" s="33" t="s">
        <v>174</v>
      </c>
      <c r="B4" s="45">
        <v>-4550617785</v>
      </c>
      <c r="C4" s="45">
        <v>-7263882796</v>
      </c>
      <c r="D4" s="46">
        <v>-8528334910</v>
      </c>
    </row>
    <row r="5" spans="1:4" ht="12.6" customHeight="1" x14ac:dyDescent="0.15">
      <c r="A5" s="33" t="s">
        <v>175</v>
      </c>
      <c r="B5" s="45">
        <v>4743207330</v>
      </c>
      <c r="C5" s="45">
        <v>7370596892</v>
      </c>
      <c r="D5" s="46">
        <v>8621383789</v>
      </c>
    </row>
    <row r="6" spans="1:4" ht="12.6" customHeight="1" x14ac:dyDescent="0.15">
      <c r="A6" s="33" t="s">
        <v>176</v>
      </c>
      <c r="B6" s="45">
        <v>3840329383</v>
      </c>
      <c r="C6" s="45">
        <v>4894410816</v>
      </c>
      <c r="D6" s="46">
        <v>5478107659</v>
      </c>
    </row>
    <row r="7" spans="1:4" ht="12.6" customHeight="1" x14ac:dyDescent="0.15">
      <c r="A7" s="33" t="s">
        <v>177</v>
      </c>
      <c r="B7" s="45">
        <v>902877947</v>
      </c>
      <c r="C7" s="45">
        <v>2476186076</v>
      </c>
      <c r="D7" s="46">
        <v>3143276130</v>
      </c>
    </row>
    <row r="8" spans="1:4" ht="12.6" customHeight="1" x14ac:dyDescent="0.15">
      <c r="A8" s="33" t="s">
        <v>178</v>
      </c>
      <c r="B8" s="45">
        <v>192589545</v>
      </c>
      <c r="C8" s="45">
        <v>106714096</v>
      </c>
      <c r="D8" s="46">
        <v>93048879</v>
      </c>
    </row>
    <row r="9" spans="1:4" ht="12.6" customHeight="1" x14ac:dyDescent="0.15">
      <c r="A9" s="33" t="s">
        <v>179</v>
      </c>
      <c r="B9" s="45" t="s">
        <v>356</v>
      </c>
      <c r="C9" s="45" t="s">
        <v>356</v>
      </c>
      <c r="D9" s="46" t="s">
        <v>356</v>
      </c>
    </row>
    <row r="10" spans="1:4" ht="12.6" customHeight="1" x14ac:dyDescent="0.15">
      <c r="A10" s="33" t="s">
        <v>180</v>
      </c>
      <c r="B10" s="45" t="s">
        <v>356</v>
      </c>
      <c r="C10" s="45" t="s">
        <v>356</v>
      </c>
      <c r="D10" s="46" t="s">
        <v>356</v>
      </c>
    </row>
    <row r="11" spans="1:4" ht="12.6" customHeight="1" x14ac:dyDescent="0.15">
      <c r="A11" s="33" t="s">
        <v>181</v>
      </c>
      <c r="B11" s="45" t="s">
        <v>356</v>
      </c>
      <c r="C11" s="45" t="s">
        <v>356</v>
      </c>
      <c r="D11" s="46" t="s">
        <v>356</v>
      </c>
    </row>
    <row r="12" spans="1:4" ht="12.6" customHeight="1" x14ac:dyDescent="0.15">
      <c r="A12" s="33" t="s">
        <v>182</v>
      </c>
      <c r="B12" s="45" t="s">
        <v>356</v>
      </c>
      <c r="C12" s="45" t="s">
        <v>356</v>
      </c>
      <c r="D12" s="46" t="s">
        <v>356</v>
      </c>
    </row>
    <row r="13" spans="1:4" ht="12.6" customHeight="1" x14ac:dyDescent="0.15">
      <c r="A13" s="33" t="s">
        <v>183</v>
      </c>
      <c r="B13" s="45" t="s">
        <v>356</v>
      </c>
      <c r="C13" s="45" t="s">
        <v>356</v>
      </c>
      <c r="D13" s="46" t="s">
        <v>356</v>
      </c>
    </row>
    <row r="14" spans="1:4" ht="12.6" customHeight="1" x14ac:dyDescent="0.15">
      <c r="A14" s="33" t="s">
        <v>184</v>
      </c>
      <c r="B14" s="45" t="s">
        <v>356</v>
      </c>
      <c r="C14" s="45" t="s">
        <v>356</v>
      </c>
      <c r="D14" s="46" t="s">
        <v>356</v>
      </c>
    </row>
    <row r="15" spans="1:4" ht="12.6" customHeight="1" x14ac:dyDescent="0.15">
      <c r="A15" s="33" t="s">
        <v>185</v>
      </c>
      <c r="B15" s="45" t="s">
        <v>356</v>
      </c>
      <c r="C15" s="45" t="s">
        <v>356</v>
      </c>
      <c r="D15" s="46">
        <v>1988240</v>
      </c>
    </row>
    <row r="16" spans="1:4" ht="12.6" customHeight="1" x14ac:dyDescent="0.15">
      <c r="A16" s="33" t="s">
        <v>186</v>
      </c>
      <c r="B16" s="45" t="s">
        <v>356</v>
      </c>
      <c r="C16" s="45" t="s">
        <v>356</v>
      </c>
      <c r="D16" s="46" t="s">
        <v>356</v>
      </c>
    </row>
    <row r="17" spans="1:4" ht="12.6" customHeight="1" x14ac:dyDescent="0.15">
      <c r="A17" s="33" t="s">
        <v>187</v>
      </c>
      <c r="B17" s="45" t="s">
        <v>356</v>
      </c>
      <c r="C17" s="45" t="s">
        <v>356</v>
      </c>
      <c r="D17" s="46" t="s">
        <v>356</v>
      </c>
    </row>
    <row r="18" spans="1:4" ht="12.6" customHeight="1" x14ac:dyDescent="0.15">
      <c r="A18" s="33" t="s">
        <v>188</v>
      </c>
      <c r="B18" s="45" t="s">
        <v>356</v>
      </c>
      <c r="C18" s="45" t="s">
        <v>356</v>
      </c>
      <c r="D18" s="46">
        <v>15855517</v>
      </c>
    </row>
    <row r="19" spans="1:4" ht="12.6" customHeight="1" x14ac:dyDescent="0.15">
      <c r="A19" s="33" t="s">
        <v>189</v>
      </c>
      <c r="B19" s="45">
        <v>102536191</v>
      </c>
      <c r="C19" s="45">
        <v>108578940</v>
      </c>
      <c r="D19" s="46">
        <v>754338450</v>
      </c>
    </row>
    <row r="20" spans="1:4" ht="12.6" customHeight="1" x14ac:dyDescent="0.15">
      <c r="A20" s="33" t="s">
        <v>190</v>
      </c>
      <c r="B20" s="45">
        <v>295125736</v>
      </c>
      <c r="C20" s="45">
        <v>215293036</v>
      </c>
      <c r="D20" s="46">
        <v>865231086</v>
      </c>
    </row>
    <row r="21" spans="1:4" ht="12.6" customHeight="1" thickBot="1" x14ac:dyDescent="0.2">
      <c r="A21" s="34" t="s">
        <v>191</v>
      </c>
      <c r="B21" s="47">
        <v>9263455115</v>
      </c>
      <c r="C21" s="47">
        <v>10624272873</v>
      </c>
      <c r="D21" s="48">
        <v>13043980750</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
  <sheetViews>
    <sheetView zoomScale="108" zoomScaleNormal="70" workbookViewId="0">
      <pane xSplit="1" ySplit="2" topLeftCell="B3" activePane="bottomRight" state="frozen"/>
      <selection pane="topRight"/>
      <selection pane="bottomLeft"/>
      <selection pane="bottomRight" activeCell="B4" sqref="B4:D54"/>
    </sheetView>
  </sheetViews>
  <sheetFormatPr defaultColWidth="8.75" defaultRowHeight="12.6" customHeight="1" x14ac:dyDescent="0.15"/>
  <cols>
    <col min="1" max="1" width="30.625" style="31" customWidth="1"/>
    <col min="2" max="4" width="20.625" style="49" customWidth="1"/>
    <col min="5" max="16384" width="8.75" style="31"/>
  </cols>
  <sheetData>
    <row r="1" spans="1:4" ht="21.6" customHeight="1" thickBot="1" x14ac:dyDescent="0.25">
      <c r="A1" s="29" t="s">
        <v>75</v>
      </c>
      <c r="B1" s="49" t="s">
        <v>319</v>
      </c>
    </row>
    <row r="2" spans="1:4" ht="15" customHeight="1" thickBot="1" x14ac:dyDescent="0.2">
      <c r="B2" s="41" t="s">
        <v>76</v>
      </c>
      <c r="C2" s="41" t="s">
        <v>77</v>
      </c>
      <c r="D2" s="42" t="s">
        <v>295</v>
      </c>
    </row>
    <row r="3" spans="1:4" ht="12.6" customHeight="1" x14ac:dyDescent="0.15">
      <c r="A3" s="32" t="s">
        <v>192</v>
      </c>
      <c r="B3" s="43"/>
      <c r="C3" s="43"/>
      <c r="D3" s="44"/>
    </row>
    <row r="4" spans="1:4" ht="12.6" customHeight="1" x14ac:dyDescent="0.15">
      <c r="A4" s="33" t="s">
        <v>193</v>
      </c>
      <c r="B4" s="59">
        <v>4230919286</v>
      </c>
      <c r="C4" s="60">
        <v>7041962200</v>
      </c>
      <c r="D4" s="61">
        <v>8369471217</v>
      </c>
    </row>
    <row r="5" spans="1:4" ht="12.6" customHeight="1" x14ac:dyDescent="0.15">
      <c r="A5" s="33" t="s">
        <v>194</v>
      </c>
      <c r="B5" s="59">
        <v>2071725836</v>
      </c>
      <c r="C5" s="60">
        <v>2511979518</v>
      </c>
      <c r="D5" s="61">
        <v>2961337381</v>
      </c>
    </row>
    <row r="6" spans="1:4" ht="12.6" customHeight="1" x14ac:dyDescent="0.15">
      <c r="A6" s="33" t="s">
        <v>195</v>
      </c>
      <c r="B6" s="59">
        <v>1123561585</v>
      </c>
      <c r="C6" s="60">
        <v>1221596967</v>
      </c>
      <c r="D6" s="61">
        <v>1426339471</v>
      </c>
    </row>
    <row r="7" spans="1:4" ht="12.6" customHeight="1" x14ac:dyDescent="0.15">
      <c r="A7" s="33" t="s">
        <v>196</v>
      </c>
      <c r="B7" s="59">
        <v>885954537</v>
      </c>
      <c r="C7" s="60">
        <v>1192749207</v>
      </c>
      <c r="D7" s="61">
        <v>1421740395</v>
      </c>
    </row>
    <row r="8" spans="1:4" ht="12.6" customHeight="1" x14ac:dyDescent="0.15">
      <c r="A8" s="33" t="s">
        <v>197</v>
      </c>
      <c r="B8" s="59">
        <v>13930964</v>
      </c>
      <c r="C8" s="60">
        <v>14739261</v>
      </c>
      <c r="D8" s="61">
        <v>17781482</v>
      </c>
    </row>
    <row r="9" spans="1:4" ht="12.6" customHeight="1" x14ac:dyDescent="0.15">
      <c r="A9" s="33" t="s">
        <v>198</v>
      </c>
      <c r="B9" s="59">
        <v>48278750</v>
      </c>
      <c r="C9" s="60">
        <v>82894083</v>
      </c>
      <c r="D9" s="61">
        <v>95476033</v>
      </c>
    </row>
    <row r="10" spans="1:4" ht="12.6" customHeight="1" x14ac:dyDescent="0.15">
      <c r="A10" s="33" t="s">
        <v>199</v>
      </c>
      <c r="B10" s="59">
        <v>2159193450</v>
      </c>
      <c r="C10" s="60">
        <v>4529982682</v>
      </c>
      <c r="D10" s="61">
        <v>5408133836</v>
      </c>
    </row>
    <row r="11" spans="1:4" ht="12.6" customHeight="1" x14ac:dyDescent="0.15">
      <c r="A11" s="33" t="s">
        <v>200</v>
      </c>
      <c r="B11" s="59">
        <v>1224815066</v>
      </c>
      <c r="C11" s="60">
        <v>4069233543</v>
      </c>
      <c r="D11" s="61">
        <v>4944199683</v>
      </c>
    </row>
    <row r="12" spans="1:4" ht="12.6" customHeight="1" x14ac:dyDescent="0.15">
      <c r="A12" s="33" t="s">
        <v>201</v>
      </c>
      <c r="B12" s="59">
        <v>460155840</v>
      </c>
      <c r="C12" s="60">
        <v>460357209</v>
      </c>
      <c r="D12" s="61">
        <v>462495798</v>
      </c>
    </row>
    <row r="13" spans="1:4" ht="12.6" customHeight="1" x14ac:dyDescent="0.15">
      <c r="A13" s="33" t="s">
        <v>202</v>
      </c>
      <c r="B13" s="59">
        <v>473845014</v>
      </c>
      <c r="C13" s="60">
        <v>0</v>
      </c>
      <c r="D13" s="61">
        <v>0</v>
      </c>
    </row>
    <row r="14" spans="1:4" ht="12.6" customHeight="1" x14ac:dyDescent="0.15">
      <c r="A14" s="33" t="s">
        <v>198</v>
      </c>
      <c r="B14" s="59">
        <v>377530</v>
      </c>
      <c r="C14" s="60">
        <v>391930</v>
      </c>
      <c r="D14" s="61">
        <v>1438355</v>
      </c>
    </row>
    <row r="15" spans="1:4" ht="12.6" customHeight="1" x14ac:dyDescent="0.15">
      <c r="A15" s="33" t="s">
        <v>203</v>
      </c>
      <c r="B15" s="59">
        <v>4851981450</v>
      </c>
      <c r="C15" s="60">
        <v>7732026291</v>
      </c>
      <c r="D15" s="61">
        <v>9217191755</v>
      </c>
    </row>
    <row r="16" spans="1:4" ht="12.6" customHeight="1" x14ac:dyDescent="0.15">
      <c r="A16" s="33" t="s">
        <v>204</v>
      </c>
      <c r="B16" s="59">
        <v>3840421429</v>
      </c>
      <c r="C16" s="60">
        <v>4893025596</v>
      </c>
      <c r="D16" s="61">
        <v>5476722439</v>
      </c>
    </row>
    <row r="17" spans="1:4" ht="12.6" customHeight="1" x14ac:dyDescent="0.15">
      <c r="A17" s="33" t="s">
        <v>205</v>
      </c>
      <c r="B17" s="59">
        <v>871265928</v>
      </c>
      <c r="C17" s="60">
        <v>2444574057</v>
      </c>
      <c r="D17" s="61">
        <v>3101700026</v>
      </c>
    </row>
    <row r="18" spans="1:4" ht="12.6" customHeight="1" x14ac:dyDescent="0.15">
      <c r="A18" s="33" t="s">
        <v>206</v>
      </c>
      <c r="B18" s="59">
        <v>50410248</v>
      </c>
      <c r="C18" s="60">
        <v>286684170</v>
      </c>
      <c r="D18" s="61">
        <v>515605129</v>
      </c>
    </row>
    <row r="19" spans="1:4" ht="12.6" customHeight="1" x14ac:dyDescent="0.15">
      <c r="A19" s="33" t="s">
        <v>207</v>
      </c>
      <c r="B19" s="59">
        <v>89883845</v>
      </c>
      <c r="C19" s="60">
        <v>107742468</v>
      </c>
      <c r="D19" s="61">
        <v>123164161</v>
      </c>
    </row>
    <row r="20" spans="1:4" ht="12.6" customHeight="1" x14ac:dyDescent="0.15">
      <c r="A20" s="33" t="s">
        <v>208</v>
      </c>
      <c r="B20" s="59">
        <v>0</v>
      </c>
      <c r="C20" s="60">
        <v>1543355</v>
      </c>
      <c r="D20" s="61">
        <v>2314494</v>
      </c>
    </row>
    <row r="21" spans="1:4" ht="12.6" customHeight="1" x14ac:dyDescent="0.15">
      <c r="A21" s="33" t="s">
        <v>209</v>
      </c>
      <c r="B21" s="59">
        <v>0</v>
      </c>
      <c r="C21" s="60">
        <v>0</v>
      </c>
      <c r="D21" s="61">
        <v>771139</v>
      </c>
    </row>
    <row r="22" spans="1:4" ht="12.6" customHeight="1" x14ac:dyDescent="0.15">
      <c r="A22" s="33" t="s">
        <v>210</v>
      </c>
      <c r="B22" s="59">
        <v>0</v>
      </c>
      <c r="C22" s="60">
        <v>1543355</v>
      </c>
      <c r="D22" s="61">
        <v>1543355</v>
      </c>
    </row>
    <row r="23" spans="1:4" ht="12.6" customHeight="1" x14ac:dyDescent="0.15">
      <c r="A23" s="33" t="s">
        <v>211</v>
      </c>
      <c r="B23" s="59">
        <v>0</v>
      </c>
      <c r="C23" s="60">
        <v>21000</v>
      </c>
      <c r="D23" s="61">
        <v>4360736</v>
      </c>
    </row>
    <row r="24" spans="1:4" ht="12.6" customHeight="1" x14ac:dyDescent="0.15">
      <c r="A24" s="33" t="s">
        <v>212</v>
      </c>
      <c r="B24" s="59">
        <v>621062164</v>
      </c>
      <c r="C24" s="60">
        <v>688541736</v>
      </c>
      <c r="D24" s="61">
        <v>849766780</v>
      </c>
    </row>
    <row r="25" spans="1:4" ht="12.6" customHeight="1" x14ac:dyDescent="0.15">
      <c r="A25" s="33" t="s">
        <v>213</v>
      </c>
      <c r="B25" s="59"/>
      <c r="C25" s="60"/>
      <c r="D25" s="61"/>
    </row>
    <row r="26" spans="1:4" ht="12.6" customHeight="1" x14ac:dyDescent="0.15">
      <c r="A26" s="33" t="s">
        <v>214</v>
      </c>
      <c r="B26" s="59">
        <v>590958009</v>
      </c>
      <c r="C26" s="60">
        <v>669457805</v>
      </c>
      <c r="D26" s="61">
        <v>796827929</v>
      </c>
    </row>
    <row r="27" spans="1:4" ht="12.6" customHeight="1" x14ac:dyDescent="0.15">
      <c r="A27" s="33" t="s">
        <v>215</v>
      </c>
      <c r="B27" s="59">
        <v>283676346</v>
      </c>
      <c r="C27" s="60">
        <v>334576142</v>
      </c>
      <c r="D27" s="61">
        <v>451531280</v>
      </c>
    </row>
    <row r="28" spans="1:4" ht="12.6" customHeight="1" x14ac:dyDescent="0.15">
      <c r="A28" s="33" t="s">
        <v>216</v>
      </c>
      <c r="B28" s="59">
        <v>307281663</v>
      </c>
      <c r="C28" s="60">
        <v>334881663</v>
      </c>
      <c r="D28" s="61">
        <v>344997155</v>
      </c>
    </row>
    <row r="29" spans="1:4" ht="12.6" customHeight="1" x14ac:dyDescent="0.15">
      <c r="A29" s="33" t="s">
        <v>217</v>
      </c>
      <c r="B29" s="59">
        <v>0</v>
      </c>
      <c r="C29" s="60">
        <v>0</v>
      </c>
      <c r="D29" s="61">
        <v>0</v>
      </c>
    </row>
    <row r="30" spans="1:4" ht="12.6" customHeight="1" x14ac:dyDescent="0.15">
      <c r="A30" s="33" t="s">
        <v>218</v>
      </c>
      <c r="B30" s="59">
        <v>0</v>
      </c>
      <c r="C30" s="60">
        <v>0</v>
      </c>
      <c r="D30" s="61">
        <v>73171</v>
      </c>
    </row>
    <row r="31" spans="1:4" ht="12.6" customHeight="1" x14ac:dyDescent="0.15">
      <c r="A31" s="33" t="s">
        <v>210</v>
      </c>
      <c r="B31" s="59">
        <v>0</v>
      </c>
      <c r="C31" s="60">
        <v>0</v>
      </c>
      <c r="D31" s="61">
        <v>226323</v>
      </c>
    </row>
    <row r="32" spans="1:4" ht="12.6" customHeight="1" x14ac:dyDescent="0.15">
      <c r="A32" s="33" t="s">
        <v>219</v>
      </c>
      <c r="B32" s="59">
        <v>164132799</v>
      </c>
      <c r="C32" s="60">
        <v>164132799</v>
      </c>
      <c r="D32" s="61">
        <v>179799090</v>
      </c>
    </row>
    <row r="33" spans="1:4" ht="12.6" customHeight="1" x14ac:dyDescent="0.15">
      <c r="A33" s="33" t="s">
        <v>205</v>
      </c>
      <c r="B33" s="59">
        <v>31612019</v>
      </c>
      <c r="C33" s="60">
        <v>31612019</v>
      </c>
      <c r="D33" s="61">
        <v>38991366</v>
      </c>
    </row>
    <row r="34" spans="1:4" ht="12.6" customHeight="1" x14ac:dyDescent="0.15">
      <c r="A34" s="33" t="s">
        <v>220</v>
      </c>
      <c r="B34" s="59">
        <v>131390916</v>
      </c>
      <c r="C34" s="60">
        <v>131390916</v>
      </c>
      <c r="D34" s="61">
        <v>139328715</v>
      </c>
    </row>
    <row r="35" spans="1:4" ht="12.6" customHeight="1" x14ac:dyDescent="0.15">
      <c r="A35" s="33" t="s">
        <v>221</v>
      </c>
      <c r="B35" s="59">
        <v>0</v>
      </c>
      <c r="C35" s="60">
        <v>0</v>
      </c>
      <c r="D35" s="61">
        <v>306850</v>
      </c>
    </row>
    <row r="36" spans="1:4" ht="12.6" customHeight="1" x14ac:dyDescent="0.15">
      <c r="A36" s="33" t="s">
        <v>222</v>
      </c>
      <c r="B36" s="59">
        <v>1129864</v>
      </c>
      <c r="C36" s="60">
        <v>1129864</v>
      </c>
      <c r="D36" s="61">
        <v>1172159</v>
      </c>
    </row>
    <row r="37" spans="1:4" ht="12.6" customHeight="1" x14ac:dyDescent="0.15">
      <c r="A37" s="33" t="s">
        <v>207</v>
      </c>
      <c r="B37" s="59">
        <v>0</v>
      </c>
      <c r="C37" s="60">
        <v>0</v>
      </c>
      <c r="D37" s="61">
        <v>0</v>
      </c>
    </row>
    <row r="38" spans="1:4" ht="12.6" customHeight="1" x14ac:dyDescent="0.15">
      <c r="A38" s="33" t="s">
        <v>223</v>
      </c>
      <c r="B38" s="59">
        <v>-426825210</v>
      </c>
      <c r="C38" s="60">
        <v>-505325006</v>
      </c>
      <c r="D38" s="61">
        <v>-617028839</v>
      </c>
    </row>
    <row r="39" spans="1:4" ht="12.6" customHeight="1" x14ac:dyDescent="0.15">
      <c r="A39" s="33" t="s">
        <v>224</v>
      </c>
      <c r="B39" s="59"/>
      <c r="C39" s="60"/>
      <c r="D39" s="61"/>
    </row>
    <row r="40" spans="1:4" ht="12.6" customHeight="1" x14ac:dyDescent="0.15">
      <c r="A40" s="33" t="s">
        <v>225</v>
      </c>
      <c r="B40" s="59">
        <v>375852129</v>
      </c>
      <c r="C40" s="60">
        <v>394688196</v>
      </c>
      <c r="D40" s="61">
        <v>458962178</v>
      </c>
    </row>
    <row r="41" spans="1:4" ht="12.6" customHeight="1" x14ac:dyDescent="0.15">
      <c r="A41" s="33" t="s">
        <v>226</v>
      </c>
      <c r="B41" s="59">
        <v>375852129</v>
      </c>
      <c r="C41" s="60">
        <v>394688196</v>
      </c>
      <c r="D41" s="61">
        <v>458457971</v>
      </c>
    </row>
    <row r="42" spans="1:4" ht="12.6" customHeight="1" x14ac:dyDescent="0.15">
      <c r="A42" s="33" t="s">
        <v>210</v>
      </c>
      <c r="B42" s="59">
        <v>0</v>
      </c>
      <c r="C42" s="60">
        <v>0</v>
      </c>
      <c r="D42" s="61">
        <v>627473</v>
      </c>
    </row>
    <row r="43" spans="1:4" ht="12.6" customHeight="1" x14ac:dyDescent="0.15">
      <c r="A43" s="33" t="s">
        <v>227</v>
      </c>
      <c r="B43" s="59">
        <v>114688000</v>
      </c>
      <c r="C43" s="60">
        <v>129888000</v>
      </c>
      <c r="D43" s="61">
        <v>160790381</v>
      </c>
    </row>
    <row r="44" spans="1:4" ht="12.6" customHeight="1" x14ac:dyDescent="0.15">
      <c r="A44" s="33" t="s">
        <v>228</v>
      </c>
      <c r="B44" s="59">
        <v>114688000</v>
      </c>
      <c r="C44" s="60">
        <v>129888000</v>
      </c>
      <c r="D44" s="61">
        <v>160784591</v>
      </c>
    </row>
    <row r="45" spans="1:4" ht="12.6" customHeight="1" x14ac:dyDescent="0.15">
      <c r="A45" s="33" t="s">
        <v>207</v>
      </c>
      <c r="B45" s="59">
        <v>0</v>
      </c>
      <c r="C45" s="60">
        <v>0</v>
      </c>
      <c r="D45" s="61">
        <v>5790</v>
      </c>
    </row>
    <row r="46" spans="1:4" ht="12.6" customHeight="1" x14ac:dyDescent="0.15">
      <c r="A46" s="33" t="s">
        <v>229</v>
      </c>
      <c r="B46" s="59">
        <v>-261164129</v>
      </c>
      <c r="C46" s="60">
        <v>-264800196</v>
      </c>
      <c r="D46" s="61">
        <v>-298171797</v>
      </c>
    </row>
    <row r="47" spans="1:4" ht="12.6" customHeight="1" x14ac:dyDescent="0.15">
      <c r="A47" s="33" t="s">
        <v>230</v>
      </c>
      <c r="B47" s="59">
        <v>-66927175</v>
      </c>
      <c r="C47" s="60">
        <v>-81583466</v>
      </c>
      <c r="D47" s="61">
        <v>-65557122</v>
      </c>
    </row>
    <row r="48" spans="1:4" ht="12.6" customHeight="1" x14ac:dyDescent="0.15">
      <c r="A48" s="33" t="s">
        <v>231</v>
      </c>
      <c r="B48" s="59">
        <v>331505838</v>
      </c>
      <c r="C48" s="60">
        <v>691970780</v>
      </c>
      <c r="D48" s="61">
        <v>951174445</v>
      </c>
    </row>
    <row r="49" spans="1:4" ht="12.6" customHeight="1" x14ac:dyDescent="0.15">
      <c r="A49" s="33" t="s">
        <v>232</v>
      </c>
      <c r="B49" s="59"/>
      <c r="C49" s="60"/>
      <c r="D49" s="61">
        <v>2371081</v>
      </c>
    </row>
    <row r="50" spans="1:4" ht="12.6" customHeight="1" x14ac:dyDescent="0.15">
      <c r="A50" s="33" t="s">
        <v>233</v>
      </c>
      <c r="B50" s="59">
        <v>264578663</v>
      </c>
      <c r="C50" s="60">
        <v>610387314</v>
      </c>
      <c r="D50" s="61">
        <v>887988404</v>
      </c>
    </row>
    <row r="51" spans="1:4" ht="12.6" customHeight="1" x14ac:dyDescent="0.15">
      <c r="A51" s="33" t="s">
        <v>234</v>
      </c>
      <c r="B51" s="59">
        <v>0</v>
      </c>
      <c r="C51" s="60">
        <v>0</v>
      </c>
      <c r="D51" s="61">
        <v>95400</v>
      </c>
    </row>
    <row r="52" spans="1:4" ht="12.6" customHeight="1" x14ac:dyDescent="0.15">
      <c r="A52" s="33" t="s">
        <v>235</v>
      </c>
      <c r="B52" s="59">
        <v>52058814</v>
      </c>
      <c r="C52" s="60">
        <v>52058814</v>
      </c>
      <c r="D52" s="61">
        <v>52077312</v>
      </c>
    </row>
    <row r="53" spans="1:4" ht="12.6" customHeight="1" x14ac:dyDescent="0.15">
      <c r="A53" s="33" t="s">
        <v>248</v>
      </c>
      <c r="B53" s="59">
        <v>52058814</v>
      </c>
      <c r="C53" s="60">
        <v>52058814</v>
      </c>
      <c r="D53" s="61">
        <v>52172712</v>
      </c>
    </row>
    <row r="54" spans="1:4" ht="12.6" customHeight="1" thickBot="1" x14ac:dyDescent="0.2">
      <c r="A54" s="34" t="s">
        <v>236</v>
      </c>
      <c r="B54" s="62">
        <v>316637477</v>
      </c>
      <c r="C54" s="63">
        <v>662446128</v>
      </c>
      <c r="D54" s="64">
        <v>940161116</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試作</vt:lpstr>
      <vt:lpstr>【一般会計等】</vt:lpstr>
      <vt:lpstr>【全体会計】</vt:lpstr>
      <vt:lpstr>【連結会計】</vt:lpstr>
      <vt:lpstr>BS</vt:lpstr>
      <vt:lpstr>PL</vt:lpstr>
      <vt:lpstr>NW</vt:lpstr>
      <vt:lpstr>CF</vt:lpstr>
      <vt:lpstr>【一般会計等】!Print_Area</vt:lpstr>
      <vt:lpstr>【全体会計】!Print_Area</vt:lpstr>
      <vt:lpstr>【連結会計】!Print_Area</vt:lpstr>
      <vt:lpstr>試作!Print_Area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09012</dc:creator>
  <cp:lastModifiedBy>道雄 今井</cp:lastModifiedBy>
  <cp:revision>0</cp:revision>
  <cp:lastPrinted>2025-02-25T01:55:59Z</cp:lastPrinted>
  <dcterms:created xsi:type="dcterms:W3CDTF">1601-01-01T00:00:00Z</dcterms:created>
  <dcterms:modified xsi:type="dcterms:W3CDTF">2025-04-28T00:48:56Z</dcterms:modified>
</cp:coreProperties>
</file>