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i\Desktop\千葉県\白子町\【成果品】\1.財務四表\"/>
    </mc:Choice>
  </mc:AlternateContent>
  <xr:revisionPtr revIDLastSave="0" documentId="13_ncr:1_{73B266F6-AE3A-45F3-AC77-9CBC5D41D44C}" xr6:coauthVersionLast="47" xr6:coauthVersionMax="47" xr10:uidLastSave="{00000000-0000-0000-0000-000000000000}"/>
  <bookViews>
    <workbookView xWindow="-105" yWindow="0" windowWidth="14610" windowHeight="15585" tabRatio="946" firstSheet="2" activeTab="3" xr2:uid="{910FB4C5-349E-466C-9703-438DC90EBFE4}"/>
  </bookViews>
  <sheets>
    <sheet name="純資産計算シート" sheetId="18" r:id="rId1"/>
    <sheet name="相殺仕訳" sheetId="16" r:id="rId2"/>
    <sheet name="精算表" sheetId="15" r:id="rId3"/>
    <sheet name="貸借対照表(BS)" sheetId="11" r:id="rId4"/>
    <sheet name="行政コスト計算書(PL)" sheetId="12" r:id="rId5"/>
    <sheet name="純資産変動計算書(NW)" sheetId="13" r:id="rId6"/>
    <sheet name="資金収支計算書(CF)" sheetId="14" r:id="rId7"/>
    <sheet name="科目マスタ" sheetId="2" r:id="rId8"/>
  </sheets>
  <definedNames>
    <definedName name="_xlnm._FilterDatabase" localSheetId="3" hidden="1">'貸借対照表(BS)'!$B$1:$B$66</definedName>
    <definedName name="_xlnm.Print_Area" localSheetId="2">精算表!$B$1:$I$205</definedName>
    <definedName name="勘定科目">科目マスタ!$A$2:$A$118</definedName>
    <definedName name="歳入_予算科目">科目マスタ!$B$2:$B$52</definedName>
    <definedName name="集計表_勘定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3" l="1"/>
  <c r="D22" i="13"/>
  <c r="I136" i="15"/>
  <c r="H202" i="15"/>
  <c r="H198" i="15"/>
  <c r="I14" i="16"/>
  <c r="I13" i="16"/>
  <c r="I12" i="16"/>
  <c r="E145" i="15" l="1"/>
  <c r="D145" i="15"/>
  <c r="H145" i="15" s="1"/>
  <c r="D21" i="13" s="1"/>
  <c r="E144" i="15"/>
  <c r="I144" i="15" s="1"/>
  <c r="D144" i="15"/>
  <c r="D20" i="13" s="1"/>
  <c r="E16" i="13"/>
  <c r="E143" i="15"/>
  <c r="E142" i="15"/>
  <c r="D143" i="15"/>
  <c r="H143" i="15" s="1"/>
  <c r="D19" i="13" s="1"/>
  <c r="C19" i="13" s="1"/>
  <c r="D142" i="15"/>
  <c r="D141" i="15"/>
  <c r="H141" i="15" s="1"/>
  <c r="D17" i="13" s="1"/>
  <c r="D140" i="15"/>
  <c r="H140" i="15" s="1"/>
  <c r="D16" i="13" s="1"/>
  <c r="D139" i="15"/>
  <c r="H139" i="15" s="1"/>
  <c r="D15" i="13" s="1"/>
  <c r="D138" i="15"/>
  <c r="H138" i="15" s="1"/>
  <c r="D14" i="13" s="1"/>
  <c r="D137" i="15"/>
  <c r="H137" i="15" s="1"/>
  <c r="D13" i="13" s="1"/>
  <c r="E141" i="15"/>
  <c r="I141" i="15" s="1"/>
  <c r="E17" i="13" s="1"/>
  <c r="E140" i="15"/>
  <c r="I140" i="15" s="1"/>
  <c r="E139" i="15"/>
  <c r="I139" i="15" s="1"/>
  <c r="E15" i="13" s="1"/>
  <c r="E138" i="15"/>
  <c r="I138" i="15" s="1"/>
  <c r="E14" i="13" s="1"/>
  <c r="E137" i="15"/>
  <c r="I137" i="15" s="1"/>
  <c r="E13" i="13" s="1"/>
  <c r="E136" i="15"/>
  <c r="E135" i="15"/>
  <c r="E134" i="15"/>
  <c r="E133" i="15"/>
  <c r="E132" i="15"/>
  <c r="I132" i="15" s="1"/>
  <c r="E8" i="13" s="1"/>
  <c r="C8" i="13" s="1"/>
  <c r="E131" i="15"/>
  <c r="D131" i="15"/>
  <c r="H131" i="15" s="1"/>
  <c r="D7" i="13" s="1"/>
  <c r="E20" i="13" l="1"/>
  <c r="C20" i="13" s="1"/>
  <c r="H144" i="15"/>
  <c r="D146" i="15"/>
  <c r="H146" i="15" s="1"/>
  <c r="H142" i="15"/>
  <c r="D18" i="13" s="1"/>
  <c r="C18" i="13" s="1"/>
  <c r="E146" i="15"/>
  <c r="E147" i="15" s="1"/>
  <c r="D147" i="15" l="1"/>
  <c r="H147" i="15" s="1"/>
  <c r="K12" i="16"/>
  <c r="J12" i="16"/>
  <c r="I11" i="16"/>
  <c r="K11" i="16" s="1"/>
  <c r="B4" i="14"/>
  <c r="B3" i="14"/>
  <c r="B2" i="14"/>
  <c r="A1" i="14"/>
  <c r="B4" i="12"/>
  <c r="B3" i="12"/>
  <c r="B2" i="12"/>
  <c r="A1" i="12"/>
  <c r="B2" i="11"/>
  <c r="B3" i="11"/>
  <c r="A1" i="11"/>
  <c r="A1" i="13"/>
  <c r="B2" i="13"/>
  <c r="B4" i="13"/>
  <c r="B3" i="13"/>
  <c r="B2" i="15"/>
  <c r="B1" i="15"/>
  <c r="D87" i="15"/>
  <c r="I85" i="15"/>
  <c r="I147" i="15"/>
  <c r="I131" i="15"/>
  <c r="E7" i="13" s="1"/>
  <c r="H203" i="15"/>
  <c r="H200" i="15"/>
  <c r="H197" i="15"/>
  <c r="I84" i="15"/>
  <c r="H54" i="15"/>
  <c r="D90" i="15"/>
  <c r="D129" i="15"/>
  <c r="D150" i="15"/>
  <c r="J11" i="16" l="1"/>
  <c r="I10" i="16"/>
  <c r="J10" i="16" s="1"/>
  <c r="K14" i="16"/>
  <c r="K13" i="16"/>
  <c r="J14" i="16" l="1"/>
  <c r="J13" i="16"/>
  <c r="F145" i="15"/>
  <c r="K10" i="16"/>
  <c r="G13" i="15" l="1"/>
  <c r="I145" i="15"/>
  <c r="E21" i="13" s="1"/>
  <c r="C21" i="13" s="1"/>
  <c r="C7" i="13"/>
  <c r="G59" i="15"/>
  <c r="G61" i="15"/>
  <c r="G56" i="15"/>
  <c r="G75" i="15"/>
  <c r="G70" i="15"/>
  <c r="G21" i="15"/>
  <c r="G193" i="15"/>
  <c r="G182" i="15"/>
  <c r="G183" i="15"/>
  <c r="G177" i="15"/>
  <c r="G134" i="15"/>
  <c r="G31" i="15"/>
  <c r="G27" i="15"/>
  <c r="G142" i="15"/>
  <c r="G118" i="15"/>
  <c r="G77" i="15"/>
  <c r="G190" i="15"/>
  <c r="G124" i="15"/>
  <c r="G111" i="15"/>
  <c r="G73" i="15"/>
  <c r="G62" i="15"/>
  <c r="G106" i="15"/>
  <c r="G185" i="15"/>
  <c r="G68" i="15"/>
  <c r="G112" i="15"/>
  <c r="G165" i="15"/>
  <c r="G45" i="15"/>
  <c r="G115" i="15"/>
  <c r="G51" i="15"/>
  <c r="G160" i="15"/>
  <c r="G39" i="15"/>
  <c r="G176" i="15"/>
  <c r="G110" i="15"/>
  <c r="G49" i="15"/>
  <c r="G166" i="15"/>
  <c r="G102" i="15"/>
  <c r="G46" i="15"/>
  <c r="G10" i="15"/>
  <c r="G155" i="15"/>
  <c r="G78" i="15"/>
  <c r="G34" i="15"/>
  <c r="G168" i="15"/>
  <c r="G105" i="15"/>
  <c r="G33" i="15"/>
  <c r="G119" i="15"/>
  <c r="G170" i="15"/>
  <c r="G58" i="15"/>
  <c r="G101" i="15"/>
  <c r="G180" i="15"/>
  <c r="G60" i="15"/>
  <c r="G171" i="15"/>
  <c r="G14" i="15"/>
  <c r="G161" i="15"/>
  <c r="G97" i="15"/>
  <c r="G42" i="15"/>
  <c r="G194" i="15"/>
  <c r="G135" i="15"/>
  <c r="G74" i="15"/>
  <c r="G30" i="15"/>
  <c r="G163" i="15"/>
  <c r="G100" i="15"/>
  <c r="G24" i="15"/>
  <c r="G22" i="15"/>
  <c r="G50" i="15"/>
  <c r="G121" i="15"/>
  <c r="G178" i="15"/>
  <c r="G18" i="15"/>
  <c r="F177" i="15"/>
  <c r="G107" i="15"/>
  <c r="G96" i="15"/>
  <c r="G156" i="15"/>
  <c r="G79" i="15"/>
  <c r="G35" i="15"/>
  <c r="G186" i="15"/>
  <c r="G122" i="15"/>
  <c r="G69" i="15"/>
  <c r="G26" i="15"/>
  <c r="G158" i="15"/>
  <c r="G95" i="15"/>
  <c r="G76" i="15"/>
  <c r="F201" i="15"/>
  <c r="F111" i="15"/>
  <c r="G12" i="15"/>
  <c r="G32" i="15"/>
  <c r="G19" i="15"/>
  <c r="G179" i="15"/>
  <c r="G143" i="15"/>
  <c r="G114" i="15"/>
  <c r="G29" i="15"/>
  <c r="G125" i="15"/>
  <c r="G28" i="15"/>
  <c r="G20" i="15"/>
  <c r="G98" i="15"/>
  <c r="G17" i="15"/>
  <c r="G55" i="15"/>
  <c r="G71" i="15"/>
  <c r="G44" i="15"/>
  <c r="G162" i="15"/>
  <c r="G43" i="15"/>
  <c r="G38" i="15"/>
  <c r="G184" i="15"/>
  <c r="G120" i="15"/>
  <c r="G67" i="15"/>
  <c r="G23" i="15"/>
  <c r="G172" i="15"/>
  <c r="G109" i="15"/>
  <c r="G52" i="15"/>
  <c r="G15" i="15"/>
  <c r="G167" i="15"/>
  <c r="G103" i="15"/>
  <c r="G47" i="15"/>
  <c r="G11" i="15"/>
  <c r="G16" i="15"/>
  <c r="G157" i="15"/>
  <c r="G80" i="15"/>
  <c r="G37" i="15"/>
  <c r="G201" i="15"/>
  <c r="F142" i="15"/>
  <c r="I142" i="15" s="1"/>
  <c r="F50" i="15"/>
  <c r="F44" i="15"/>
  <c r="F157" i="15"/>
  <c r="F70" i="15"/>
  <c r="I70" i="15" s="1"/>
  <c r="F37" i="15"/>
  <c r="H37" i="15" s="1"/>
  <c r="F158" i="15"/>
  <c r="F95" i="15"/>
  <c r="F38" i="15"/>
  <c r="F125" i="15"/>
  <c r="F114" i="15"/>
  <c r="F18" i="15"/>
  <c r="F106" i="15"/>
  <c r="F59" i="15"/>
  <c r="F45" i="15"/>
  <c r="F183" i="15"/>
  <c r="F119" i="15"/>
  <c r="F62" i="15"/>
  <c r="F160" i="15"/>
  <c r="I160" i="15" s="1"/>
  <c r="F96" i="15"/>
  <c r="H96" i="15" s="1"/>
  <c r="F39" i="15"/>
  <c r="F143" i="15"/>
  <c r="I143" i="15" s="1"/>
  <c r="F15" i="15"/>
  <c r="F77" i="15"/>
  <c r="F33" i="15"/>
  <c r="F109" i="15"/>
  <c r="F76" i="15"/>
  <c r="F13" i="15"/>
  <c r="F163" i="15"/>
  <c r="F172" i="15"/>
  <c r="F178" i="15"/>
  <c r="F112" i="15"/>
  <c r="F58" i="15"/>
  <c r="F155" i="15"/>
  <c r="I155" i="15" s="1"/>
  <c r="F78" i="15"/>
  <c r="I78" i="15" s="1"/>
  <c r="F34" i="15"/>
  <c r="H34" i="15" s="1"/>
  <c r="F103" i="15"/>
  <c r="F193" i="15"/>
  <c r="F134" i="15"/>
  <c r="I134" i="15" s="1"/>
  <c r="E10" i="13" s="1"/>
  <c r="C10" i="13" s="1"/>
  <c r="F73" i="15"/>
  <c r="F29" i="15"/>
  <c r="F98" i="15"/>
  <c r="F52" i="15"/>
  <c r="F179" i="15"/>
  <c r="F124" i="15"/>
  <c r="F165" i="15"/>
  <c r="F171" i="15"/>
  <c r="F107" i="15"/>
  <c r="H107" i="15" s="1"/>
  <c r="F51" i="15"/>
  <c r="F194" i="15"/>
  <c r="H194" i="15" s="1"/>
  <c r="F135" i="15"/>
  <c r="I135" i="15" s="1"/>
  <c r="E11" i="13" s="1"/>
  <c r="C11" i="13" s="1"/>
  <c r="F74" i="15"/>
  <c r="F30" i="15"/>
  <c r="H30" i="15" s="1"/>
  <c r="F71" i="15"/>
  <c r="F185" i="15"/>
  <c r="H185" i="15" s="1"/>
  <c r="F121" i="15"/>
  <c r="F68" i="15"/>
  <c r="F24" i="15"/>
  <c r="F67" i="15"/>
  <c r="F23" i="15"/>
  <c r="F14" i="15"/>
  <c r="F10" i="15"/>
  <c r="F100" i="15"/>
  <c r="F190" i="15"/>
  <c r="F31" i="15"/>
  <c r="F166" i="15"/>
  <c r="F102" i="15"/>
  <c r="H102" i="15" s="1"/>
  <c r="F46" i="15"/>
  <c r="H46" i="15" s="1"/>
  <c r="F186" i="15"/>
  <c r="H186" i="15" s="1"/>
  <c r="F122" i="15"/>
  <c r="H122" i="15" s="1"/>
  <c r="F69" i="15"/>
  <c r="F26" i="15"/>
  <c r="F47" i="15"/>
  <c r="F162" i="15"/>
  <c r="F180" i="15"/>
  <c r="I180" i="15" s="1"/>
  <c r="F115" i="15"/>
  <c r="F60" i="15"/>
  <c r="F20" i="15"/>
  <c r="F43" i="15"/>
  <c r="F75" i="15"/>
  <c r="F170" i="15"/>
  <c r="I170" i="15" s="1"/>
  <c r="F101" i="15"/>
  <c r="F22" i="15"/>
  <c r="F161" i="15"/>
  <c r="I161" i="15" s="1"/>
  <c r="F97" i="15"/>
  <c r="H97" i="15" s="1"/>
  <c r="F35" i="15"/>
  <c r="H35" i="15" s="1"/>
  <c r="F182" i="15"/>
  <c r="F118" i="15"/>
  <c r="H118" i="15" s="1"/>
  <c r="F61" i="15"/>
  <c r="F21" i="15"/>
  <c r="F28" i="15"/>
  <c r="F120" i="15"/>
  <c r="F176" i="15"/>
  <c r="F110" i="15"/>
  <c r="F55" i="15"/>
  <c r="F16" i="15"/>
  <c r="F32" i="15"/>
  <c r="F184" i="15"/>
  <c r="F42" i="15"/>
  <c r="H42" i="15" s="1"/>
  <c r="F156" i="15"/>
  <c r="F79" i="15"/>
  <c r="I79" i="15" s="1"/>
  <c r="F27" i="15"/>
  <c r="H27" i="15" s="1"/>
  <c r="F56" i="15"/>
  <c r="F17" i="15"/>
  <c r="F11" i="15"/>
  <c r="F80" i="15"/>
  <c r="F168" i="15"/>
  <c r="F105" i="15"/>
  <c r="F49" i="15"/>
  <c r="F12" i="15"/>
  <c r="F19" i="15"/>
  <c r="H19" i="15" s="1"/>
  <c r="F167" i="15"/>
  <c r="E52" i="14"/>
  <c r="E56" i="14"/>
  <c r="G86" i="15"/>
  <c r="F86" i="15"/>
  <c r="I86" i="15" s="1"/>
  <c r="I57" i="15"/>
  <c r="I53" i="15" s="1"/>
  <c r="I63" i="15" s="1"/>
  <c r="I48" i="15"/>
  <c r="I41" i="15"/>
  <c r="I36" i="15"/>
  <c r="I25" i="15"/>
  <c r="I156" i="15" l="1"/>
  <c r="G57" i="15"/>
  <c r="I71" i="15"/>
  <c r="H103" i="15"/>
  <c r="I157" i="15"/>
  <c r="H50" i="15"/>
  <c r="H58" i="15"/>
  <c r="H39" i="15"/>
  <c r="H22" i="15"/>
  <c r="H101" i="15"/>
  <c r="H44" i="15"/>
  <c r="H43" i="15"/>
  <c r="H32" i="15"/>
  <c r="H62" i="15"/>
  <c r="H167" i="15"/>
  <c r="I75" i="15"/>
  <c r="I158" i="15"/>
  <c r="I74" i="15"/>
  <c r="I69" i="15"/>
  <c r="H15" i="15"/>
  <c r="I191" i="15"/>
  <c r="H110" i="15"/>
  <c r="I171" i="15"/>
  <c r="I178" i="15"/>
  <c r="H166" i="15"/>
  <c r="H16" i="15"/>
  <c r="H55" i="15"/>
  <c r="I190" i="15"/>
  <c r="H12" i="15"/>
  <c r="I176" i="15"/>
  <c r="H59" i="15"/>
  <c r="H11" i="15"/>
  <c r="H61" i="15"/>
  <c r="H56" i="15"/>
  <c r="H121" i="15"/>
  <c r="H193" i="15"/>
  <c r="H13" i="15"/>
  <c r="H18" i="15"/>
  <c r="H111" i="15"/>
  <c r="I80" i="15"/>
  <c r="I162" i="15"/>
  <c r="H24" i="15"/>
  <c r="H17" i="15"/>
  <c r="H184" i="15"/>
  <c r="H112" i="15"/>
  <c r="H100" i="15"/>
  <c r="H45" i="15"/>
  <c r="H49" i="15"/>
  <c r="H20" i="15"/>
  <c r="H10" i="15"/>
  <c r="H165" i="15"/>
  <c r="H172" i="15"/>
  <c r="I177" i="15"/>
  <c r="H105" i="15"/>
  <c r="H120" i="15"/>
  <c r="H60" i="15"/>
  <c r="H14" i="15"/>
  <c r="I124" i="15"/>
  <c r="I163" i="15"/>
  <c r="H106" i="15"/>
  <c r="H119" i="15"/>
  <c r="H183" i="15"/>
  <c r="H23" i="15"/>
  <c r="H21" i="15"/>
  <c r="I67" i="15"/>
  <c r="H52" i="15"/>
  <c r="I76" i="15"/>
  <c r="I114" i="15"/>
  <c r="H201" i="15"/>
  <c r="H31" i="15"/>
  <c r="H168" i="15"/>
  <c r="I179" i="15"/>
  <c r="H98" i="15"/>
  <c r="H47" i="15"/>
  <c r="H33" i="15"/>
  <c r="H51" i="15"/>
  <c r="H28" i="15"/>
  <c r="I115" i="15"/>
  <c r="H109" i="15"/>
  <c r="I125" i="15"/>
  <c r="I68" i="15"/>
  <c r="H29" i="15"/>
  <c r="H38" i="15"/>
  <c r="H182" i="15"/>
  <c r="H26" i="15"/>
  <c r="I73" i="15"/>
  <c r="I77" i="15"/>
  <c r="H95" i="15"/>
  <c r="G189" i="15"/>
  <c r="I40" i="15"/>
  <c r="G36" i="15"/>
  <c r="G192" i="15"/>
  <c r="G159" i="15"/>
  <c r="G169" i="15"/>
  <c r="G48" i="15"/>
  <c r="G94" i="15"/>
  <c r="G154" i="15"/>
  <c r="G108" i="15"/>
  <c r="G123" i="15"/>
  <c r="G104" i="15"/>
  <c r="G133" i="15"/>
  <c r="G136" i="15" s="1"/>
  <c r="G146" i="15" s="1"/>
  <c r="G53" i="15"/>
  <c r="G99" i="15"/>
  <c r="G117" i="15"/>
  <c r="G113" i="15"/>
  <c r="G164" i="15"/>
  <c r="G181" i="15"/>
  <c r="G175" i="15"/>
  <c r="G72" i="15"/>
  <c r="G41" i="15"/>
  <c r="G66" i="15"/>
  <c r="F48" i="15"/>
  <c r="F123" i="15"/>
  <c r="G25" i="15"/>
  <c r="G9" i="15"/>
  <c r="F57" i="15"/>
  <c r="F36" i="15"/>
  <c r="F104" i="15"/>
  <c r="F154" i="15"/>
  <c r="F159" i="15"/>
  <c r="F113" i="15"/>
  <c r="F164" i="15"/>
  <c r="F117" i="15"/>
  <c r="F192" i="15"/>
  <c r="H192" i="15" s="1"/>
  <c r="F25" i="15"/>
  <c r="F108" i="15"/>
  <c r="F41" i="15"/>
  <c r="F66" i="15"/>
  <c r="F99" i="15"/>
  <c r="F169" i="15"/>
  <c r="F133" i="15"/>
  <c r="F175" i="15"/>
  <c r="F94" i="15"/>
  <c r="F72" i="15"/>
  <c r="F189" i="15"/>
  <c r="F9" i="15"/>
  <c r="F181" i="15"/>
  <c r="I133" i="15" l="1"/>
  <c r="E9" i="13" s="1"/>
  <c r="I113" i="15"/>
  <c r="H164" i="15"/>
  <c r="H117" i="15"/>
  <c r="I169" i="15"/>
  <c r="I66" i="15"/>
  <c r="H48" i="15"/>
  <c r="H9" i="15"/>
  <c r="I159" i="15"/>
  <c r="I154" i="15"/>
  <c r="I72" i="15"/>
  <c r="H104" i="15"/>
  <c r="H94" i="15"/>
  <c r="H181" i="15"/>
  <c r="H36" i="15"/>
  <c r="H99" i="15"/>
  <c r="I123" i="15"/>
  <c r="I189" i="15"/>
  <c r="F53" i="15"/>
  <c r="H53" i="15" s="1"/>
  <c r="H57" i="15"/>
  <c r="H41" i="15"/>
  <c r="I175" i="15"/>
  <c r="F136" i="15"/>
  <c r="E12" i="13" s="1"/>
  <c r="H108" i="15"/>
  <c r="H25" i="15"/>
  <c r="G195" i="15"/>
  <c r="G187" i="15"/>
  <c r="G40" i="15"/>
  <c r="G93" i="15"/>
  <c r="G92" i="15" s="1"/>
  <c r="G116" i="15" s="1"/>
  <c r="G126" i="15" s="1"/>
  <c r="G153" i="15"/>
  <c r="G173" i="15" s="1"/>
  <c r="G81" i="15"/>
  <c r="G87" i="15" s="1"/>
  <c r="F40" i="15"/>
  <c r="G8" i="15"/>
  <c r="F153" i="15"/>
  <c r="F173" i="15" s="1"/>
  <c r="F8" i="15"/>
  <c r="F93" i="15"/>
  <c r="F195" i="15"/>
  <c r="F196" i="15" s="1"/>
  <c r="F187" i="15"/>
  <c r="F81" i="15"/>
  <c r="H8" i="15" l="1"/>
  <c r="I81" i="15"/>
  <c r="H187" i="15"/>
  <c r="F146" i="15"/>
  <c r="I146" i="15" s="1"/>
  <c r="I153" i="15"/>
  <c r="H173" i="15" s="1"/>
  <c r="H40" i="15"/>
  <c r="H195" i="15"/>
  <c r="F92" i="15"/>
  <c r="H93" i="15"/>
  <c r="E15" i="11"/>
  <c r="C14" i="11"/>
  <c r="E18" i="12"/>
  <c r="E21" i="11"/>
  <c r="E22" i="14"/>
  <c r="G196" i="15"/>
  <c r="E12" i="12"/>
  <c r="C21" i="11"/>
  <c r="C55" i="11"/>
  <c r="E33" i="14"/>
  <c r="E19" i="11"/>
  <c r="C22" i="11"/>
  <c r="C42" i="11"/>
  <c r="C33" i="11"/>
  <c r="E18" i="11"/>
  <c r="E57" i="14"/>
  <c r="E59" i="14" s="1"/>
  <c r="E33" i="12"/>
  <c r="G7" i="15"/>
  <c r="G63" i="15" s="1"/>
  <c r="C18" i="11"/>
  <c r="E27" i="14"/>
  <c r="E11" i="14"/>
  <c r="C34" i="11"/>
  <c r="C10" i="11"/>
  <c r="F7" i="15"/>
  <c r="C11" i="11"/>
  <c r="C30" i="11"/>
  <c r="E25" i="12"/>
  <c r="C29" i="11"/>
  <c r="C17" i="11"/>
  <c r="E26" i="12"/>
  <c r="E13" i="14"/>
  <c r="C38" i="11"/>
  <c r="E37" i="12"/>
  <c r="E41" i="14"/>
  <c r="C15" i="11"/>
  <c r="C27" i="11"/>
  <c r="E22" i="12"/>
  <c r="C16" i="11"/>
  <c r="C54" i="11"/>
  <c r="E11" i="12"/>
  <c r="E27" i="12"/>
  <c r="E17" i="11"/>
  <c r="E36" i="12"/>
  <c r="C32" i="11"/>
  <c r="E40" i="14"/>
  <c r="C24" i="11"/>
  <c r="E9" i="11"/>
  <c r="E21" i="12"/>
  <c r="E11" i="11"/>
  <c r="E10" i="11"/>
  <c r="E13" i="12"/>
  <c r="E17" i="14"/>
  <c r="E26" i="14"/>
  <c r="C19" i="11"/>
  <c r="C60" i="11"/>
  <c r="C35" i="11"/>
  <c r="E30" i="12"/>
  <c r="E35" i="14"/>
  <c r="C20" i="11"/>
  <c r="C59" i="11"/>
  <c r="E16" i="12"/>
  <c r="C23" i="11"/>
  <c r="E12" i="11"/>
  <c r="E12" i="14"/>
  <c r="C58" i="11"/>
  <c r="E21" i="14"/>
  <c r="E23" i="14"/>
  <c r="C49" i="11"/>
  <c r="E16" i="11"/>
  <c r="E35" i="12"/>
  <c r="E40" i="12"/>
  <c r="E46" i="14"/>
  <c r="E16" i="14"/>
  <c r="C12" i="11"/>
  <c r="C51" i="11"/>
  <c r="C13" i="11"/>
  <c r="C28" i="11"/>
  <c r="C61" i="11"/>
  <c r="C44" i="11"/>
  <c r="C31" i="11"/>
  <c r="E20" i="11"/>
  <c r="E18" i="14"/>
  <c r="C43" i="11"/>
  <c r="E49" i="14"/>
  <c r="C45" i="11"/>
  <c r="E14" i="11"/>
  <c r="E8" i="11"/>
  <c r="E34" i="12"/>
  <c r="E20" i="14"/>
  <c r="C37" i="11"/>
  <c r="C26" i="11"/>
  <c r="E37" i="14"/>
  <c r="E39" i="12"/>
  <c r="E24" i="12"/>
  <c r="E15" i="12"/>
  <c r="C41" i="11"/>
  <c r="C48" i="11"/>
  <c r="E29" i="12"/>
  <c r="E20" i="12"/>
  <c r="C50" i="11"/>
  <c r="E15" i="14"/>
  <c r="C57" i="11"/>
  <c r="E45" i="14"/>
  <c r="C46" i="11"/>
  <c r="E48" i="14"/>
  <c r="E25" i="14"/>
  <c r="H196" i="15" l="1"/>
  <c r="H199" i="15" s="1"/>
  <c r="H204" i="15" s="1"/>
  <c r="F116" i="15"/>
  <c r="H92" i="15"/>
  <c r="F63" i="15"/>
  <c r="H7" i="15"/>
  <c r="E10" i="12"/>
  <c r="E9" i="12" s="1"/>
  <c r="E10" i="14"/>
  <c r="E9" i="14" s="1"/>
  <c r="E24" i="14"/>
  <c r="E38" i="12"/>
  <c r="E44" i="14"/>
  <c r="C56" i="11"/>
  <c r="E19" i="12"/>
  <c r="E32" i="12"/>
  <c r="E47" i="14"/>
  <c r="E31" i="14"/>
  <c r="E34" i="14"/>
  <c r="E28" i="12"/>
  <c r="E32" i="14"/>
  <c r="C9" i="13"/>
  <c r="E38" i="14"/>
  <c r="C9" i="11"/>
  <c r="E23" i="12"/>
  <c r="E19" i="14"/>
  <c r="E14" i="14"/>
  <c r="C40" i="11"/>
  <c r="E17" i="12"/>
  <c r="E14" i="12" s="1"/>
  <c r="E39" i="14"/>
  <c r="C25" i="11"/>
  <c r="E13" i="11"/>
  <c r="C36" i="11"/>
  <c r="C47" i="11"/>
  <c r="E7" i="11"/>
  <c r="E50" i="14" l="1"/>
  <c r="F87" i="15"/>
  <c r="H63" i="15"/>
  <c r="F126" i="15"/>
  <c r="H126" i="15" s="1"/>
  <c r="H116" i="15"/>
  <c r="C8" i="11"/>
  <c r="I116" i="15"/>
  <c r="I126" i="15" s="1"/>
  <c r="E8" i="14"/>
  <c r="E28" i="14" s="1"/>
  <c r="E36" i="14"/>
  <c r="E8" i="12"/>
  <c r="E7" i="12" s="1"/>
  <c r="E31" i="12" s="1"/>
  <c r="E41" i="12" s="1"/>
  <c r="E30" i="14"/>
  <c r="C39" i="11"/>
  <c r="E22" i="11"/>
  <c r="C7" i="11" l="1"/>
  <c r="E42" i="14"/>
  <c r="E51" i="14" s="1"/>
  <c r="E54" i="14" l="1"/>
  <c r="E60" i="14" s="1"/>
  <c r="H87" i="15"/>
  <c r="C53" i="11"/>
  <c r="C52" i="11" l="1"/>
  <c r="C62" i="11" s="1"/>
  <c r="C12" i="13"/>
  <c r="C22" i="13" s="1"/>
  <c r="C23" i="13" s="1"/>
  <c r="E25" i="11"/>
  <c r="E24" i="11" l="1"/>
  <c r="D23" i="13"/>
  <c r="E23" i="13" l="1"/>
  <c r="I87" i="15"/>
  <c r="E61" i="11"/>
  <c r="E62" i="11" l="1"/>
</calcChain>
</file>

<file path=xl/sharedStrings.xml><?xml version="1.0" encoding="utf-8"?>
<sst xmlns="http://schemas.openxmlformats.org/spreadsheetml/2006/main" count="1085" uniqueCount="506">
  <si>
    <t>BS事業用土地</t>
    <rPh sb="2" eb="5">
      <t>ジギョウヨウ</t>
    </rPh>
    <phoneticPr fontId="3"/>
  </si>
  <si>
    <t>BS立木竹</t>
  </si>
  <si>
    <t>BS事業用建物</t>
    <rPh sb="2" eb="5">
      <t>ジギョウヨウ</t>
    </rPh>
    <phoneticPr fontId="3"/>
  </si>
  <si>
    <t>BS事業用建物減価償却累計額</t>
  </si>
  <si>
    <t>BS事業用工作物</t>
  </si>
  <si>
    <t>BS事業用工作物減価償却累計額</t>
  </si>
  <si>
    <t>BS船舶</t>
  </si>
  <si>
    <t>BS船舶減価償却累計額</t>
  </si>
  <si>
    <t>BS浮標等</t>
  </si>
  <si>
    <t>BS浮標等減価償却累計額</t>
  </si>
  <si>
    <t>BS航空機</t>
  </si>
  <si>
    <t>BS航空機減価償却累計額</t>
  </si>
  <si>
    <t>BS事業用資産その他</t>
  </si>
  <si>
    <t>BS事業用資産その他減価償却累計額</t>
  </si>
  <si>
    <t>BS事業用建設仮勘定</t>
    <rPh sb="2" eb="5">
      <t>ジギョウヨウ</t>
    </rPh>
    <phoneticPr fontId="3"/>
  </si>
  <si>
    <t>BSインフラ土地</t>
  </si>
  <si>
    <t>BSインフラ建物</t>
  </si>
  <si>
    <t>BSインフラ建物減価償却累計額</t>
  </si>
  <si>
    <t>BSインフラ工作物</t>
  </si>
  <si>
    <t>BSインフラ工作物減価償却累計額</t>
  </si>
  <si>
    <t>BSインフラその他</t>
  </si>
  <si>
    <t>BSインフラその他減価償却累計額</t>
  </si>
  <si>
    <t>BSインフラ建設仮勘定</t>
  </si>
  <si>
    <t>BS物品</t>
  </si>
  <si>
    <t>BS物品減価償却累計額</t>
  </si>
  <si>
    <t>BSソフトウェア</t>
  </si>
  <si>
    <t>BSその他（無形固定資産）</t>
    <rPh sb="4" eb="5">
      <t>タ</t>
    </rPh>
    <phoneticPr fontId="3"/>
  </si>
  <si>
    <t>BS資産形成</t>
    <rPh sb="2" eb="4">
      <t>シサン</t>
    </rPh>
    <rPh sb="4" eb="6">
      <t>ケイセイ</t>
    </rPh>
    <phoneticPr fontId="3"/>
  </si>
  <si>
    <t>BS有価証券</t>
  </si>
  <si>
    <t>BS出資金</t>
  </si>
  <si>
    <t>BSその他（投資及び出資金）</t>
    <rPh sb="4" eb="5">
      <t>タ</t>
    </rPh>
    <phoneticPr fontId="3"/>
  </si>
  <si>
    <t>BS投資損失引当金</t>
  </si>
  <si>
    <t>BS長期延滞債権</t>
  </si>
  <si>
    <t>BS長期貸付金</t>
  </si>
  <si>
    <t>BS減債基金（固定資産）</t>
    <rPh sb="7" eb="9">
      <t>コテイ</t>
    </rPh>
    <rPh sb="9" eb="11">
      <t>シサン</t>
    </rPh>
    <phoneticPr fontId="3"/>
  </si>
  <si>
    <t>BSその他（基金）</t>
    <rPh sb="6" eb="8">
      <t>キキン</t>
    </rPh>
    <phoneticPr fontId="3"/>
  </si>
  <si>
    <t>BS徴収不能引当金（固定資産）</t>
    <rPh sb="10" eb="12">
      <t>コテイ</t>
    </rPh>
    <rPh sb="12" eb="14">
      <t>シサン</t>
    </rPh>
    <phoneticPr fontId="3"/>
  </si>
  <si>
    <t>BS未収金</t>
  </si>
  <si>
    <t>BS短期貸付金</t>
  </si>
  <si>
    <t>BS財政調整基金</t>
  </si>
  <si>
    <t>BS減債基金（流動資産）</t>
    <rPh sb="7" eb="9">
      <t>リュウドウ</t>
    </rPh>
    <rPh sb="9" eb="11">
      <t>シサン</t>
    </rPh>
    <phoneticPr fontId="3"/>
  </si>
  <si>
    <t>BS棚卸資産</t>
  </si>
  <si>
    <t>BSその他（流動資産）</t>
    <rPh sb="6" eb="8">
      <t>リュウドウ</t>
    </rPh>
    <rPh sb="8" eb="10">
      <t>シサン</t>
    </rPh>
    <phoneticPr fontId="3"/>
  </si>
  <si>
    <t>BS徴収不能引当金（流動資産）</t>
    <rPh sb="10" eb="12">
      <t>リュウドウ</t>
    </rPh>
    <rPh sb="12" eb="14">
      <t>シサン</t>
    </rPh>
    <phoneticPr fontId="3"/>
  </si>
  <si>
    <t>BS地方債</t>
  </si>
  <si>
    <t>BS長期未払金</t>
  </si>
  <si>
    <t>BS退職手当引当金</t>
  </si>
  <si>
    <t>BS損失補償等引当金</t>
  </si>
  <si>
    <t>BSその他（固定負債）</t>
    <rPh sb="6" eb="8">
      <t>コテイ</t>
    </rPh>
    <rPh sb="8" eb="10">
      <t>フサイ</t>
    </rPh>
    <phoneticPr fontId="3"/>
  </si>
  <si>
    <t>BS１年内償還予定地方債</t>
  </si>
  <si>
    <t>BS未払金</t>
  </si>
  <si>
    <t>BS未払費用</t>
  </si>
  <si>
    <t>BS前受金</t>
  </si>
  <si>
    <t>BS前受収益</t>
  </si>
  <si>
    <t>BS賞与等引当金</t>
  </si>
  <si>
    <t>BS預り金</t>
  </si>
  <si>
    <t>BSその他（流動負債）</t>
    <rPh sb="6" eb="8">
      <t>リュウドウ</t>
    </rPh>
    <rPh sb="8" eb="10">
      <t>フサイ</t>
    </rPh>
    <phoneticPr fontId="3"/>
  </si>
  <si>
    <t>PL職員給与費</t>
  </si>
  <si>
    <t>PL賞与等引当金繰入額</t>
  </si>
  <si>
    <t>PL退職手当引当金繰入額</t>
  </si>
  <si>
    <t>PLその他（人件費）</t>
    <rPh sb="6" eb="9">
      <t>ジンケンヒ</t>
    </rPh>
    <phoneticPr fontId="3"/>
  </si>
  <si>
    <t>PL物件費</t>
  </si>
  <si>
    <t>PL維持補修費</t>
  </si>
  <si>
    <t>PL減価償却費</t>
  </si>
  <si>
    <t>PLその他（物件費）</t>
    <rPh sb="6" eb="9">
      <t>ブッケンヒ</t>
    </rPh>
    <phoneticPr fontId="3"/>
  </si>
  <si>
    <t>PL支払利息</t>
  </si>
  <si>
    <t>PL徴収不能引当金繰入額</t>
  </si>
  <si>
    <t>PLその他（その他の業務費用）</t>
    <rPh sb="8" eb="9">
      <t>タ</t>
    </rPh>
    <rPh sb="10" eb="12">
      <t>ギョウム</t>
    </rPh>
    <rPh sb="12" eb="14">
      <t>ヒヨウ</t>
    </rPh>
    <phoneticPr fontId="3"/>
  </si>
  <si>
    <t>PL補助金等</t>
  </si>
  <si>
    <t>PL社会保障給付</t>
  </si>
  <si>
    <t>PL他会計への繰出金</t>
  </si>
  <si>
    <t>PLその他（移転費用）</t>
    <rPh sb="6" eb="8">
      <t>イテン</t>
    </rPh>
    <rPh sb="8" eb="10">
      <t>ヒヨウ</t>
    </rPh>
    <phoneticPr fontId="3"/>
  </si>
  <si>
    <t>PL使用料及び手数料</t>
  </si>
  <si>
    <t>PLその他（経常収益）</t>
    <rPh sb="6" eb="8">
      <t>ケイジョウ</t>
    </rPh>
    <rPh sb="8" eb="10">
      <t>シュウエキ</t>
    </rPh>
    <phoneticPr fontId="3"/>
  </si>
  <si>
    <t>PL災害復旧事業費</t>
  </si>
  <si>
    <t>PL資産除売却損</t>
  </si>
  <si>
    <t>PL投資損失引当金繰入額</t>
  </si>
  <si>
    <t>PL損失補償等引当金繰入額</t>
  </si>
  <si>
    <t>PLその他（臨時損失）</t>
    <rPh sb="6" eb="8">
      <t>リンジ</t>
    </rPh>
    <rPh sb="8" eb="10">
      <t>ソンシツ</t>
    </rPh>
    <phoneticPr fontId="3"/>
  </si>
  <si>
    <t>PL資産売却益</t>
  </si>
  <si>
    <t>PLその他（臨時利益）</t>
    <rPh sb="6" eb="8">
      <t>リンジ</t>
    </rPh>
    <rPh sb="8" eb="10">
      <t>リエキ</t>
    </rPh>
    <phoneticPr fontId="3"/>
  </si>
  <si>
    <t>NW税収等</t>
  </si>
  <si>
    <t>NW国県等補助金</t>
  </si>
  <si>
    <t>NW資産評価差額</t>
  </si>
  <si>
    <t>NW無償所管換等</t>
  </si>
  <si>
    <t>CF人件費支出</t>
  </si>
  <si>
    <t>CF物件費等支出</t>
  </si>
  <si>
    <t>CF支払利息支出</t>
  </si>
  <si>
    <t>CFその他の支出（業務費用）</t>
    <rPh sb="9" eb="11">
      <t>ギョウム</t>
    </rPh>
    <rPh sb="11" eb="13">
      <t>ヒヨウ</t>
    </rPh>
    <phoneticPr fontId="3"/>
  </si>
  <si>
    <t>CF補助金等支出</t>
  </si>
  <si>
    <t>CF社会保障給付支出</t>
  </si>
  <si>
    <t>CF他会計への繰出支出</t>
  </si>
  <si>
    <t>CFその他の支出（移転費用）</t>
    <rPh sb="9" eb="11">
      <t>イテン</t>
    </rPh>
    <rPh sb="11" eb="13">
      <t>ヒヨウ</t>
    </rPh>
    <phoneticPr fontId="3"/>
  </si>
  <si>
    <t>CF税収等収入</t>
  </si>
  <si>
    <t>CF国県等補助金収入（業務収入）</t>
    <rPh sb="11" eb="13">
      <t>ギョウム</t>
    </rPh>
    <rPh sb="13" eb="15">
      <t>シュウニュウ</t>
    </rPh>
    <phoneticPr fontId="3"/>
  </si>
  <si>
    <t>CF使用料及び手数料収入</t>
  </si>
  <si>
    <t>CFその他の収入（業務収入）</t>
    <rPh sb="9" eb="11">
      <t>ギョウム</t>
    </rPh>
    <rPh sb="11" eb="13">
      <t>シュウニュウ</t>
    </rPh>
    <phoneticPr fontId="3"/>
  </si>
  <si>
    <t>CF災害復旧事業費支出</t>
  </si>
  <si>
    <t>CFその他の支出（臨時支出）</t>
    <rPh sb="9" eb="11">
      <t>リンジ</t>
    </rPh>
    <rPh sb="11" eb="13">
      <t>シシュツ</t>
    </rPh>
    <phoneticPr fontId="3"/>
  </si>
  <si>
    <t>CF臨時収入</t>
  </si>
  <si>
    <t>CF公共施設等整備費支出</t>
  </si>
  <si>
    <t>CF基金積立金支出</t>
  </si>
  <si>
    <t>CF投資及び出資金支出</t>
  </si>
  <si>
    <t>CF貸付金支出</t>
  </si>
  <si>
    <t>CFその他の支出（投資活動）</t>
    <rPh sb="9" eb="11">
      <t>トウシ</t>
    </rPh>
    <rPh sb="11" eb="13">
      <t>カツドウ</t>
    </rPh>
    <phoneticPr fontId="3"/>
  </si>
  <si>
    <t>CF国県等補助金収入（投資活動）</t>
    <rPh sb="11" eb="13">
      <t>トウシ</t>
    </rPh>
    <rPh sb="13" eb="15">
      <t>カツドウ</t>
    </rPh>
    <phoneticPr fontId="3"/>
  </si>
  <si>
    <t>CF基金取崩収入</t>
  </si>
  <si>
    <t>CF貸付金元金回収収入</t>
  </si>
  <si>
    <t>CF資産売却収入</t>
  </si>
  <si>
    <t>CFその他の収入（投資活動）</t>
    <rPh sb="9" eb="11">
      <t>トウシ</t>
    </rPh>
    <rPh sb="11" eb="13">
      <t>カツドウ</t>
    </rPh>
    <phoneticPr fontId="3"/>
  </si>
  <si>
    <t>CF地方債償還支出</t>
  </si>
  <si>
    <t>CFその他の支出（財務活動）</t>
    <rPh sb="9" eb="11">
      <t>ザイム</t>
    </rPh>
    <rPh sb="11" eb="13">
      <t>カツドウ</t>
    </rPh>
    <phoneticPr fontId="3"/>
  </si>
  <si>
    <t>CF地方債発行収入</t>
  </si>
  <si>
    <t>CFその他の収入（財務活動）</t>
    <rPh sb="9" eb="11">
      <t>ザイム</t>
    </rPh>
    <rPh sb="11" eb="13">
      <t>カツドウ</t>
    </rPh>
    <phoneticPr fontId="3"/>
  </si>
  <si>
    <t>CF本年度歳計外現金増減額</t>
    <rPh sb="2" eb="5">
      <t>ホンネンド</t>
    </rPh>
    <rPh sb="5" eb="7">
      <t>サイケイ</t>
    </rPh>
    <rPh sb="7" eb="8">
      <t>ガイ</t>
    </rPh>
    <rPh sb="8" eb="10">
      <t>ゲンキン</t>
    </rPh>
    <rPh sb="10" eb="12">
      <t>ゾウゲン</t>
    </rPh>
    <rPh sb="12" eb="13">
      <t>ガク</t>
    </rPh>
    <phoneticPr fontId="3"/>
  </si>
  <si>
    <t>【様式第 1号】</t>
    <rPh sb="1" eb="3">
      <t>ヨウシキ</t>
    </rPh>
    <rPh sb="3" eb="4">
      <t>ダイ</t>
    </rPh>
    <rPh sb="6" eb="7">
      <t>ゴウ</t>
    </rPh>
    <phoneticPr fontId="3"/>
  </si>
  <si>
    <t xml:space="preserve">（単位：円） </t>
    <rPh sb="1" eb="3">
      <t>タンイ</t>
    </rPh>
    <rPh sb="4" eb="5">
      <t>エン</t>
    </rPh>
    <phoneticPr fontId="3"/>
  </si>
  <si>
    <t>科目名</t>
  </si>
  <si>
    <t>金額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</si>
  <si>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</si>
  <si>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</si>
  <si>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</si>
  <si>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</si>
  <si>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</si>
  <si>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</si>
  <si>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</si>
  <si>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</si>
  <si>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</si>
  <si>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</si>
  <si>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</si>
  <si>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</si>
  <si>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</si>
  <si>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</si>
  <si>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</si>
  <si>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</si>
  <si>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</si>
  <si>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</si>
  <si>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</si>
  <si>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</si>
  <si>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</si>
  <si>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</si>
  <si>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</si>
  <si>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</si>
  <si>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</si>
  <si>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</si>
  <si>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</si>
  <si>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</si>
  <si>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</si>
  <si>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</si>
  <si>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</si>
  <si>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</si>
  <si>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</si>
  <si>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</si>
  <si>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</si>
  <si>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</si>
  <si>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</si>
  <si>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</si>
  <si>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</si>
  <si>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</si>
  <si>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</si>
  <si>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</si>
  <si>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</si>
  <si>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</si>
  <si>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</si>
  <si>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</si>
  <si>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</si>
  <si>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</si>
  <si>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</si>
  <si>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</si>
  <si>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</si>
  <si>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</si>
  <si>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</si>
  <si>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</si>
  <si>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</si>
  <si>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</si>
  <si>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</si>
  <si>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</si>
  <si>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</si>
  <si>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</si>
  <si>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</si>
  <si>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</si>
  <si>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</si>
  <si>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</si>
  <si>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</si>
  <si>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</si>
  <si>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金額</t>
    <rPh sb="0" eb="2">
      <t>キンガク</t>
    </rPh>
    <phoneticPr fontId="3"/>
  </si>
  <si>
    <t>国庫支出金（業務収入）</t>
    <rPh sb="0" eb="2">
      <t>コッコ</t>
    </rPh>
    <rPh sb="2" eb="5">
      <t>シシュツキン</t>
    </rPh>
    <rPh sb="6" eb="8">
      <t>ギョウム</t>
    </rPh>
    <rPh sb="8" eb="10">
      <t>シュウニュウ</t>
    </rPh>
    <phoneticPr fontId="3"/>
  </si>
  <si>
    <t>国庫支出金（臨時収入）</t>
    <rPh sb="0" eb="2">
      <t>コッコ</t>
    </rPh>
    <rPh sb="2" eb="5">
      <t>シシュツキン</t>
    </rPh>
    <rPh sb="6" eb="8">
      <t>リンジ</t>
    </rPh>
    <rPh sb="8" eb="10">
      <t>シュウニュウ</t>
    </rPh>
    <phoneticPr fontId="3"/>
  </si>
  <si>
    <t>国庫支出金（投資収入）</t>
    <rPh sb="0" eb="2">
      <t>コッコ</t>
    </rPh>
    <rPh sb="2" eb="5">
      <t>シシュツキン</t>
    </rPh>
    <rPh sb="6" eb="8">
      <t>トウシ</t>
    </rPh>
    <rPh sb="8" eb="10">
      <t>シュウニュウ</t>
    </rPh>
    <phoneticPr fontId="3"/>
  </si>
  <si>
    <t>都道府県支出金（業務収入）</t>
    <rPh sb="0" eb="4">
      <t>トドウフケン</t>
    </rPh>
    <rPh sb="4" eb="7">
      <t>シシュツキン</t>
    </rPh>
    <rPh sb="8" eb="10">
      <t>ギョウム</t>
    </rPh>
    <rPh sb="10" eb="12">
      <t>シュウニュウ</t>
    </rPh>
    <phoneticPr fontId="3"/>
  </si>
  <si>
    <t>都道府県支出金（臨時収入）</t>
    <rPh sb="0" eb="4">
      <t>トドウフケン</t>
    </rPh>
    <rPh sb="4" eb="7">
      <t>シシュツキン</t>
    </rPh>
    <rPh sb="8" eb="10">
      <t>リンジ</t>
    </rPh>
    <rPh sb="10" eb="12">
      <t>シュウニュウ</t>
    </rPh>
    <phoneticPr fontId="3"/>
  </si>
  <si>
    <t>都道府県支出金（投資収入）</t>
    <rPh sb="0" eb="4">
      <t>トドウフケン</t>
    </rPh>
    <rPh sb="4" eb="7">
      <t>シシュツキン</t>
    </rPh>
    <rPh sb="8" eb="10">
      <t>トウシ</t>
    </rPh>
    <rPh sb="10" eb="12">
      <t>シュウニュウ</t>
    </rPh>
    <phoneticPr fontId="3"/>
  </si>
  <si>
    <t>財産収入（財産貸付収入）</t>
    <rPh sb="5" eb="7">
      <t>ザイサン</t>
    </rPh>
    <rPh sb="7" eb="9">
      <t>カシツケ</t>
    </rPh>
    <rPh sb="9" eb="11">
      <t>シュウニュウ</t>
    </rPh>
    <phoneticPr fontId="3"/>
  </si>
  <si>
    <t>財産収入（利子及び配当金）</t>
    <rPh sb="5" eb="7">
      <t>リシ</t>
    </rPh>
    <rPh sb="7" eb="8">
      <t>オヨ</t>
    </rPh>
    <rPh sb="9" eb="11">
      <t>ハイトウ</t>
    </rPh>
    <rPh sb="11" eb="12">
      <t>キン</t>
    </rPh>
    <phoneticPr fontId="3"/>
  </si>
  <si>
    <t>財産収入（固定資産売払収入）事業用土地</t>
    <rPh sb="5" eb="7">
      <t>コテイ</t>
    </rPh>
    <rPh sb="7" eb="9">
      <t>シサン</t>
    </rPh>
    <rPh sb="9" eb="11">
      <t>ウリハラ</t>
    </rPh>
    <rPh sb="11" eb="13">
      <t>シュウニュウ</t>
    </rPh>
    <rPh sb="14" eb="17">
      <t>ジギョウヨウ</t>
    </rPh>
    <rPh sb="17" eb="19">
      <t>トチ</t>
    </rPh>
    <phoneticPr fontId="3"/>
  </si>
  <si>
    <t>財産収入（固定資産売払収入）事業用建物</t>
    <rPh sb="5" eb="7">
      <t>コテイ</t>
    </rPh>
    <rPh sb="7" eb="9">
      <t>シサン</t>
    </rPh>
    <rPh sb="9" eb="11">
      <t>ウリハラ</t>
    </rPh>
    <rPh sb="11" eb="13">
      <t>シュウニュウ</t>
    </rPh>
    <rPh sb="14" eb="17">
      <t>ジギョウヨウ</t>
    </rPh>
    <rPh sb="17" eb="19">
      <t>タテモノ</t>
    </rPh>
    <phoneticPr fontId="3"/>
  </si>
  <si>
    <t>財産収入（固定資産売払収入）事業用工作物</t>
    <rPh sb="5" eb="7">
      <t>コテイ</t>
    </rPh>
    <rPh sb="7" eb="9">
      <t>シサン</t>
    </rPh>
    <rPh sb="9" eb="11">
      <t>ウリハラ</t>
    </rPh>
    <rPh sb="11" eb="13">
      <t>シュウニュウ</t>
    </rPh>
    <rPh sb="14" eb="17">
      <t>ジギョウヨウ</t>
    </rPh>
    <rPh sb="17" eb="20">
      <t>コウサクブツ</t>
    </rPh>
    <phoneticPr fontId="3"/>
  </si>
  <si>
    <t>財産収入（固定資産売払収入）船舶</t>
    <rPh sb="5" eb="7">
      <t>コテイ</t>
    </rPh>
    <rPh sb="7" eb="9">
      <t>シサン</t>
    </rPh>
    <rPh sb="9" eb="11">
      <t>ウリハラ</t>
    </rPh>
    <rPh sb="11" eb="13">
      <t>シュウニュウ</t>
    </rPh>
    <rPh sb="14" eb="16">
      <t>センパク</t>
    </rPh>
    <phoneticPr fontId="3"/>
  </si>
  <si>
    <t>財産収入（固定資産売払収入）浮標等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</si>
  <si>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財産収入（固定資産売払収入）航空機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</si>
  <si>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財産収入（固定資産売払収入）事業用資産その他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</si>
  <si>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財産収入（固定資産売払収入）インフラ土地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</si>
  <si>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BSインフラ土地</t>
    <phoneticPr fontId="3"/>
  </si>
  <si>
    <t>財産収入（固定資産売払収入）インフラ建物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</si>
  <si>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BSインフラ建物</t>
    <phoneticPr fontId="3"/>
  </si>
  <si>
    <t>財産収入（固定資産売払収入）インフラ工作物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</si>
  <si>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BSインフラ工作物</t>
    <phoneticPr fontId="3"/>
  </si>
  <si>
    <t>財産収入（固定資産売払収入）インフラその他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</si>
  <si>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BSインフラその他</t>
    <phoneticPr fontId="3"/>
  </si>
  <si>
    <t>財産収入（固定資産売払収入）物品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</si>
  <si>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財産収入（固定資産売払収入）ソフトウェア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</si>
  <si>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寄付金</t>
    <rPh sb="0" eb="3">
      <t>キフキン</t>
    </rPh>
    <phoneticPr fontId="3"/>
  </si>
  <si>
    <t>繰入金（特別会計繰入金）</t>
    <rPh sb="4" eb="6">
      <t>トクベツ</t>
    </rPh>
    <rPh sb="6" eb="8">
      <t>カイケイ</t>
    </rPh>
    <rPh sb="8" eb="10">
      <t>クリイレ</t>
    </rPh>
    <rPh sb="10" eb="11">
      <t>キン</t>
    </rPh>
    <phoneticPr fontId="3"/>
  </si>
  <si>
    <t>繰入金（基金繰入金）財政調整基金</t>
    <rPh sb="4" eb="6">
      <t>キキン</t>
    </rPh>
    <rPh sb="6" eb="8">
      <t>クリイレ</t>
    </rPh>
    <rPh sb="8" eb="9">
      <t>キン</t>
    </rPh>
    <phoneticPr fontId="3"/>
  </si>
  <si>
    <t>繰入金（基金繰入金）減債基金（固定資産）</t>
    <rPh sb="4" eb="6">
      <t>キキン</t>
    </rPh>
    <rPh sb="6" eb="8">
      <t>クリイレ</t>
    </rPh>
    <rPh sb="8" eb="9">
      <t>キン</t>
    </rPh>
    <phoneticPr fontId="3"/>
  </si>
  <si>
    <t>繰入金（基金繰入金）減債基金（流動資産）</t>
    <rPh sb="4" eb="6">
      <t>キキン</t>
    </rPh>
    <rPh sb="6" eb="8">
      <t>クリイレ</t>
    </rPh>
    <rPh sb="8" eb="9">
      <t>キン</t>
    </rPh>
    <phoneticPr fontId="3"/>
  </si>
  <si>
    <t>繰入金（基金繰入金）その他（基金）</t>
    <rPh sb="4" eb="6">
      <t>キキン</t>
    </rPh>
    <rPh sb="6" eb="8">
      <t>クリイレ</t>
    </rPh>
    <rPh sb="8" eb="9">
      <t>キン</t>
    </rPh>
    <phoneticPr fontId="3"/>
  </si>
  <si>
    <t>諸収入（延滞金、加算金及び過料等）</t>
    <rPh sb="4" eb="7">
      <t>エンタイキン</t>
    </rPh>
    <rPh sb="8" eb="11">
      <t>カサンキン</t>
    </rPh>
    <rPh sb="11" eb="12">
      <t>オヨ</t>
    </rPh>
    <rPh sb="13" eb="15">
      <t>カリョウ</t>
    </rPh>
    <rPh sb="15" eb="16">
      <t>トウ</t>
    </rPh>
    <phoneticPr fontId="3"/>
  </si>
  <si>
    <t>諸収入（雑入）</t>
    <rPh sb="4" eb="6">
      <t>ザツニュウ</t>
    </rPh>
    <phoneticPr fontId="3"/>
  </si>
  <si>
    <t>款</t>
    <rPh sb="0" eb="1">
      <t>カン</t>
    </rPh>
    <phoneticPr fontId="1"/>
  </si>
  <si>
    <t>歳出</t>
    <rPh sb="0" eb="2">
      <t>サイシュツ</t>
    </rPh>
    <phoneticPr fontId="3"/>
  </si>
  <si>
    <t>借方</t>
    <rPh sb="0" eb="2">
      <t>カリカタ</t>
    </rPh>
    <phoneticPr fontId="3"/>
  </si>
  <si>
    <t>貸方</t>
    <rPh sb="0" eb="2">
      <t>カシカタ</t>
    </rPh>
    <phoneticPr fontId="3"/>
  </si>
  <si>
    <t>報酬</t>
    <rPh sb="0" eb="2">
      <t>ホウシュウ</t>
    </rPh>
    <phoneticPr fontId="3"/>
  </si>
  <si>
    <t>給料</t>
    <rPh sb="0" eb="2">
      <t>キュウリョウ</t>
    </rPh>
    <phoneticPr fontId="3"/>
  </si>
  <si>
    <t>職員手当等</t>
    <rPh sb="0" eb="2">
      <t>ショクイン</t>
    </rPh>
    <rPh sb="2" eb="4">
      <t>テアテ</t>
    </rPh>
    <rPh sb="4" eb="5">
      <t>トウ</t>
    </rPh>
    <phoneticPr fontId="3"/>
  </si>
  <si>
    <t>共済費</t>
    <rPh sb="0" eb="2">
      <t>キョウサイ</t>
    </rPh>
    <rPh sb="2" eb="3">
      <t>ヒ</t>
    </rPh>
    <phoneticPr fontId="3"/>
  </si>
  <si>
    <t>災害補償費</t>
    <rPh sb="0" eb="2">
      <t>サイガイ</t>
    </rPh>
    <rPh sb="2" eb="5">
      <t>ホショウヒ</t>
    </rPh>
    <phoneticPr fontId="3"/>
  </si>
  <si>
    <t>恩給及び退職年金</t>
    <rPh sb="0" eb="2">
      <t>オンキュウ</t>
    </rPh>
    <rPh sb="2" eb="3">
      <t>オヨ</t>
    </rPh>
    <rPh sb="4" eb="6">
      <t>タイショク</t>
    </rPh>
    <rPh sb="6" eb="8">
      <t>ネンキン</t>
    </rPh>
    <phoneticPr fontId="3"/>
  </si>
  <si>
    <t>賃金</t>
    <rPh sb="0" eb="2">
      <t>チンギン</t>
    </rPh>
    <phoneticPr fontId="3"/>
  </si>
  <si>
    <t>人件費に計上されるもの</t>
    <rPh sb="0" eb="3">
      <t>ジンケンヒ</t>
    </rPh>
    <rPh sb="4" eb="6">
      <t>ケイジョウ</t>
    </rPh>
    <phoneticPr fontId="3"/>
  </si>
  <si>
    <t>上記以外</t>
    <rPh sb="0" eb="2">
      <t>ジョウキ</t>
    </rPh>
    <rPh sb="2" eb="4">
      <t>イガイ</t>
    </rPh>
    <phoneticPr fontId="3"/>
  </si>
  <si>
    <t>報償費</t>
    <rPh sb="0" eb="2">
      <t>ホウショウ</t>
    </rPh>
    <rPh sb="2" eb="3">
      <t>ヒ</t>
    </rPh>
    <phoneticPr fontId="3"/>
  </si>
  <si>
    <t>旅費</t>
    <rPh sb="0" eb="2">
      <t>リョヒ</t>
    </rPh>
    <phoneticPr fontId="3"/>
  </si>
  <si>
    <t>交際費</t>
    <rPh sb="0" eb="3">
      <t>コウサイヒ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</si>
  <si>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</si>
  <si>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</si>
  <si>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委託費</t>
    <rPh sb="0" eb="2">
      <t>イタク</t>
    </rPh>
    <rPh sb="2" eb="3">
      <t>ヒ</t>
    </rPh>
    <phoneticPr fontId="3"/>
  </si>
  <si>
    <t>資産形成以外</t>
    <rPh sb="0" eb="2">
      <t>シサン</t>
    </rPh>
    <rPh sb="2" eb="4">
      <t>ケイセイ</t>
    </rPh>
    <rPh sb="4" eb="6">
      <t>イガイ</t>
    </rPh>
    <phoneticPr fontId="3"/>
  </si>
  <si>
    <t>資産形成</t>
    <rPh sb="0" eb="2">
      <t>シサン</t>
    </rPh>
    <rPh sb="2" eb="4">
      <t>ケイセイ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</si>
  <si>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</si>
  <si>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</si>
  <si>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原材料費</t>
    <rPh sb="0" eb="1">
      <t>ゲン</t>
    </rPh>
    <rPh sb="1" eb="4">
      <t>ザイリョウヒ</t>
    </rPh>
    <phoneticPr fontId="3"/>
  </si>
  <si>
    <t>物件費に計上されるもの</t>
    <rPh sb="0" eb="3">
      <t>ブッケンヒ</t>
    </rPh>
    <rPh sb="4" eb="6">
      <t>ケイジョウ</t>
    </rPh>
    <phoneticPr fontId="3"/>
  </si>
  <si>
    <t>公有財産購入費</t>
    <rPh sb="0" eb="2">
      <t>コウユウ</t>
    </rPh>
    <rPh sb="2" eb="4">
      <t>ザイサン</t>
    </rPh>
    <rPh sb="4" eb="6">
      <t>コウニュウ</t>
    </rPh>
    <rPh sb="6" eb="7">
      <t>ヒ</t>
    </rPh>
    <phoneticPr fontId="3"/>
  </si>
  <si>
    <t>備品購入費</t>
    <rPh sb="0" eb="2">
      <t>ビヒン</t>
    </rPh>
    <rPh sb="2" eb="5">
      <t>コウニュウヒ</t>
    </rPh>
    <phoneticPr fontId="3"/>
  </si>
  <si>
    <t>負担金、補助及び交付金</t>
    <rPh sb="0" eb="3">
      <t>フタンキン</t>
    </rPh>
    <rPh sb="4" eb="6">
      <t>ホジョ</t>
    </rPh>
    <rPh sb="6" eb="7">
      <t>オヨ</t>
    </rPh>
    <rPh sb="8" eb="11">
      <t>コウフキン</t>
    </rPh>
    <phoneticPr fontId="3"/>
  </si>
  <si>
    <t>扶助費</t>
    <rPh sb="0" eb="3">
      <t>フジョヒ</t>
    </rPh>
    <phoneticPr fontId="3"/>
  </si>
  <si>
    <t>貸付金</t>
    <rPh sb="0" eb="2">
      <t>カシツケ</t>
    </rPh>
    <rPh sb="2" eb="3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</si>
  <si>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</si>
  <si>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</si>
  <si>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補償、補填及び賠償金</t>
    <rPh sb="0" eb="2">
      <t>ホショウ</t>
    </rPh>
    <rPh sb="3" eb="5">
      <t>ホテン</t>
    </rPh>
    <rPh sb="5" eb="6">
      <t>オヨ</t>
    </rPh>
    <rPh sb="7" eb="10">
      <t>バイショウキン</t>
    </rPh>
    <phoneticPr fontId="3"/>
  </si>
  <si>
    <t>償還金、利子及び割引料</t>
    <rPh sb="0" eb="3">
      <t>ショウカンキン</t>
    </rPh>
    <rPh sb="4" eb="6">
      <t>リシ</t>
    </rPh>
    <rPh sb="6" eb="7">
      <t>オヨ</t>
    </rPh>
    <rPh sb="8" eb="10">
      <t>ワリビキ</t>
    </rPh>
    <rPh sb="10" eb="11">
      <t>リョウ</t>
    </rPh>
    <phoneticPr fontId="3"/>
  </si>
  <si>
    <t>償還金元金</t>
    <rPh sb="0" eb="3">
      <t>ショウカンキン</t>
    </rPh>
    <rPh sb="3" eb="5">
      <t>ガンキン</t>
    </rPh>
    <phoneticPr fontId="3"/>
  </si>
  <si>
    <t>償還金利子</t>
    <rPh sb="0" eb="3">
      <t>ショウカンキン</t>
    </rPh>
    <rPh sb="3" eb="5">
      <t>リシ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</si>
  <si>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</si>
  <si>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積立金</t>
    <rPh sb="0" eb="2">
      <t>ツミタテ</t>
    </rPh>
    <rPh sb="2" eb="3">
      <t>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</si>
  <si>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</si>
  <si>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減債基金固定</t>
    <rPh sb="0" eb="2">
      <t>ゲンサイ</t>
    </rPh>
    <rPh sb="2" eb="4">
      <t>キキン</t>
    </rPh>
    <rPh sb="4" eb="6">
      <t>コテイ</t>
    </rPh>
    <phoneticPr fontId="3"/>
  </si>
  <si>
    <t>減債基金流動</t>
    <rPh sb="0" eb="2">
      <t>ゲンサイ</t>
    </rPh>
    <rPh sb="2" eb="4">
      <t>キキン</t>
    </rPh>
    <rPh sb="4" eb="6">
      <t>リュウドウ</t>
    </rPh>
    <phoneticPr fontId="3"/>
  </si>
  <si>
    <t>その他基金</t>
    <rPh sb="2" eb="3">
      <t>タ</t>
    </rPh>
    <rPh sb="3" eb="5">
      <t>キキン</t>
    </rPh>
    <phoneticPr fontId="3"/>
  </si>
  <si>
    <t>公課費</t>
    <rPh sb="0" eb="1">
      <t>コウ</t>
    </rPh>
    <rPh sb="1" eb="2">
      <t>カ</t>
    </rPh>
    <rPh sb="2" eb="3">
      <t>ヒ</t>
    </rPh>
    <phoneticPr fontId="3"/>
  </si>
  <si>
    <t>繰出金</t>
    <rPh sb="0" eb="2">
      <t>クリダ</t>
    </rPh>
    <rPh sb="2" eb="3">
      <t>キン</t>
    </rPh>
    <phoneticPr fontId="3"/>
  </si>
  <si>
    <t>都道府県税、市町村税</t>
    <phoneticPr fontId="1"/>
  </si>
  <si>
    <t>地方消費税精算金</t>
  </si>
  <si>
    <t>地方譲与税</t>
    <phoneticPr fontId="1"/>
  </si>
  <si>
    <t>税交付金</t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</si>
  <si>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</si>
  <si>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</si>
  <si>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</si>
  <si>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</si>
  <si>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地方特例交付金</t>
    <phoneticPr fontId="1"/>
  </si>
  <si>
    <t>地方交付税</t>
    <rPh sb="0" eb="5">
      <t>チホウコウフゼイ</t>
    </rPh>
    <phoneticPr fontId="1"/>
  </si>
  <si>
    <t>交通安全対策特別交付金</t>
    <phoneticPr fontId="1"/>
  </si>
  <si>
    <t>分担金及び負担金</t>
    <phoneticPr fontId="1"/>
  </si>
  <si>
    <t>使用料及び手数料</t>
  </si>
  <si>
    <t>財産収入（固定資産売払収入）有価証券</t>
    <rPh sb="5" eb="7">
      <t>コテイ</t>
    </rPh>
    <rPh sb="7" eb="9">
      <t>シサン</t>
    </rPh>
    <rPh sb="9" eb="11">
      <t>ウリハラ</t>
    </rPh>
    <rPh sb="11" eb="13">
      <t>シュウニュウ</t>
    </rPh>
    <rPh sb="14" eb="18">
      <t>ユウカショウケン</t>
    </rPh>
    <phoneticPr fontId="3"/>
  </si>
  <si>
    <t>財産収入（財産売払収入）※固定資産台帳記載なし</t>
    <rPh sb="5" eb="7">
      <t>ザイサン</t>
    </rPh>
    <phoneticPr fontId="3"/>
  </si>
  <si>
    <t>寄付金</t>
    <rPh sb="0" eb="3">
      <t>キフキン</t>
    </rPh>
    <phoneticPr fontId="1"/>
  </si>
  <si>
    <t>財産区繰入金</t>
  </si>
  <si>
    <t>繰越金</t>
    <rPh sb="0" eb="3">
      <t>クリコシキン</t>
    </rPh>
    <phoneticPr fontId="1"/>
  </si>
  <si>
    <t>【仕訳不要】</t>
    <phoneticPr fontId="1"/>
  </si>
  <si>
    <t>諸収入（貸付金元金収入（短期））</t>
    <rPh sb="4" eb="6">
      <t>カシツケ</t>
    </rPh>
    <rPh sb="6" eb="7">
      <t>キン</t>
    </rPh>
    <rPh sb="7" eb="9">
      <t>ガンキン</t>
    </rPh>
    <rPh sb="9" eb="11">
      <t>シュウニュウ</t>
    </rPh>
    <phoneticPr fontId="3"/>
  </si>
  <si>
    <t>諸収入（貸付金元金収入（長期））</t>
    <rPh sb="4" eb="6">
      <t>カシツケ</t>
    </rPh>
    <rPh sb="6" eb="7">
      <t>キン</t>
    </rPh>
    <rPh sb="7" eb="9">
      <t>ガンキン</t>
    </rPh>
    <rPh sb="9" eb="11">
      <t>シュウニュウ</t>
    </rPh>
    <phoneticPr fontId="3"/>
  </si>
  <si>
    <t>地方債</t>
    <rPh sb="0" eb="3">
      <t>チホウサイ</t>
    </rPh>
    <phoneticPr fontId="1"/>
  </si>
  <si>
    <t>（特別会計に固有の科目）</t>
    <phoneticPr fontId="1"/>
  </si>
  <si>
    <t>国民健康保険料</t>
    <phoneticPr fontId="1"/>
  </si>
  <si>
    <t>国民健康保険税</t>
    <phoneticPr fontId="1"/>
  </si>
  <si>
    <t>介護保険料</t>
    <phoneticPr fontId="1"/>
  </si>
  <si>
    <t>療養給付費等交付金</t>
    <phoneticPr fontId="1"/>
  </si>
  <si>
    <t>連合会支出金</t>
    <rPh sb="0" eb="2">
      <t>レンゴウ</t>
    </rPh>
    <phoneticPr fontId="1"/>
  </si>
  <si>
    <t>共同事業交付金</t>
    <phoneticPr fontId="1"/>
  </si>
  <si>
    <t>支払基金交付金</t>
    <phoneticPr fontId="1"/>
  </si>
  <si>
    <t>共済掛金及び交付金</t>
    <phoneticPr fontId="1"/>
  </si>
  <si>
    <t>保険金</t>
    <phoneticPr fontId="1"/>
  </si>
  <si>
    <t>連合会特別交付金</t>
    <phoneticPr fontId="1"/>
  </si>
  <si>
    <t>保険金及び診療補填金</t>
    <phoneticPr fontId="1"/>
  </si>
  <si>
    <t>診療収入</t>
    <phoneticPr fontId="1"/>
  </si>
  <si>
    <t>賦課金</t>
    <phoneticPr fontId="1"/>
  </si>
  <si>
    <t>勘定科目</t>
    <rPh sb="0" eb="2">
      <t>カンジョウ</t>
    </rPh>
    <rPh sb="2" eb="4">
      <t>カモク</t>
    </rPh>
    <phoneticPr fontId="1"/>
  </si>
  <si>
    <t>BS長期貸付金</t>
    <phoneticPr fontId="1"/>
  </si>
  <si>
    <t>BS短期貸付金</t>
    <phoneticPr fontId="1"/>
  </si>
  <si>
    <t>諸収入（都道府県・市町村預金利子）</t>
    <phoneticPr fontId="3"/>
  </si>
  <si>
    <t>諸収入（受託事業収入）</t>
    <phoneticPr fontId="3"/>
  </si>
  <si>
    <t>諸収入（収益事業収入）</t>
    <phoneticPr fontId="3"/>
  </si>
  <si>
    <t>諸収入（利子割精算金収入）</t>
    <phoneticPr fontId="3"/>
  </si>
  <si>
    <t>諸収入（借入金）</t>
    <rPh sb="4" eb="7">
      <t>カリイレキン</t>
    </rPh>
    <phoneticPr fontId="3"/>
  </si>
  <si>
    <t>諸収入（貸付金利息額）</t>
    <rPh sb="4" eb="6">
      <t>カシツケ</t>
    </rPh>
    <rPh sb="6" eb="7">
      <t>キン</t>
    </rPh>
    <rPh sb="7" eb="9">
      <t>リソク</t>
    </rPh>
    <rPh sb="9" eb="10">
      <t>ガク</t>
    </rPh>
    <phoneticPr fontId="3"/>
  </si>
  <si>
    <t>歳入_予算科目</t>
    <rPh sb="0" eb="2">
      <t>サイニュウ</t>
    </rPh>
    <rPh sb="3" eb="5">
      <t>ヨサン</t>
    </rPh>
    <rPh sb="5" eb="7">
      <t>カモク</t>
    </rPh>
    <phoneticPr fontId="1"/>
  </si>
  <si>
    <t>歳出_予算科目</t>
    <rPh sb="0" eb="2">
      <t>サイシュツ</t>
    </rPh>
    <rPh sb="3" eb="7">
      <t>ヨサンカモク</t>
    </rPh>
    <phoneticPr fontId="1"/>
  </si>
  <si>
    <t>合計</t>
  </si>
  <si>
    <t xml:space="preserve">  本年度純資産変動額</t>
  </si>
  <si>
    <t>摘要</t>
    <rPh sb="0" eb="2">
      <t>テキヨウ</t>
    </rPh>
    <phoneticPr fontId="3"/>
  </si>
  <si>
    <t>節</t>
    <rPh sb="0" eb="1">
      <t>セツ</t>
    </rPh>
    <phoneticPr fontId="1"/>
  </si>
  <si>
    <t>勘定科目</t>
    <rPh sb="0" eb="2">
      <t>カンジョウ</t>
    </rPh>
    <rPh sb="2" eb="4">
      <t>カモク</t>
    </rPh>
    <phoneticPr fontId="3"/>
  </si>
  <si>
    <t>借方勘定科目</t>
    <rPh sb="0" eb="2">
      <t>カリカタ</t>
    </rPh>
    <rPh sb="2" eb="4">
      <t>カンジョウ</t>
    </rPh>
    <rPh sb="4" eb="6">
      <t>カモク</t>
    </rPh>
    <phoneticPr fontId="3"/>
  </si>
  <si>
    <t>貸方勘定科目</t>
    <rPh sb="0" eb="2">
      <t>カシカタ</t>
    </rPh>
    <rPh sb="2" eb="4">
      <t>カンジョウ</t>
    </rPh>
    <rPh sb="4" eb="6">
      <t>カモク</t>
    </rPh>
    <phoneticPr fontId="3"/>
  </si>
  <si>
    <t>行摘要</t>
    <rPh sb="0" eb="1">
      <t>ギョウ</t>
    </rPh>
    <rPh sb="1" eb="3">
      <t>テキヨウ</t>
    </rPh>
    <phoneticPr fontId="3"/>
  </si>
  <si>
    <t>BS立木竹</t>
    <phoneticPr fontId="3"/>
  </si>
  <si>
    <t>貸借対照表</t>
    <rPh sb="0" eb="2">
      <t>タイシャク</t>
    </rPh>
    <rPh sb="2" eb="5">
      <t>タイショウヒョウ</t>
    </rPh>
    <phoneticPr fontId="3"/>
  </si>
  <si>
    <t>検索集計用</t>
    <rPh sb="0" eb="2">
      <t>ケンサク</t>
    </rPh>
    <rPh sb="2" eb="5">
      <t>シュウケイヨウ</t>
    </rPh>
    <phoneticPr fontId="3"/>
  </si>
  <si>
    <t>歳入</t>
    <rPh sb="0" eb="2">
      <t>サイニュウ</t>
    </rPh>
    <phoneticPr fontId="3"/>
  </si>
  <si>
    <t>連結相殺</t>
    <rPh sb="0" eb="2">
      <t>レンケツ</t>
    </rPh>
    <rPh sb="2" eb="4">
      <t>ソウサイ</t>
    </rPh>
    <phoneticPr fontId="3"/>
  </si>
  <si>
    <t>期末</t>
    <rPh sb="0" eb="2">
      <t>キマツ</t>
    </rPh>
    <phoneticPr fontId="3"/>
  </si>
  <si>
    <t>BS事業用建物減価償却累計額</t>
    <phoneticPr fontId="3"/>
  </si>
  <si>
    <t>BS事業用工作物</t>
    <phoneticPr fontId="3"/>
  </si>
  <si>
    <t>BS事業用工作物減価償却累計額</t>
    <phoneticPr fontId="3"/>
  </si>
  <si>
    <t>BSインフラ建物減価償却累計額</t>
    <phoneticPr fontId="3"/>
  </si>
  <si>
    <t>BSインフラ工作物減価償却累計額</t>
    <phoneticPr fontId="3"/>
  </si>
  <si>
    <t>BSインフラその他減価償却累計額</t>
    <phoneticPr fontId="3"/>
  </si>
  <si>
    <t>BSインフラ建設仮勘定</t>
    <phoneticPr fontId="3"/>
  </si>
  <si>
    <t>CFより</t>
    <phoneticPr fontId="3"/>
  </si>
  <si>
    <t>行政コスト計算書</t>
    <rPh sb="0" eb="2">
      <t>ギョウセイ</t>
    </rPh>
    <rPh sb="5" eb="8">
      <t>ケイサンショ</t>
    </rPh>
    <phoneticPr fontId="3"/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</si>
  <si>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</si>
  <si>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</si>
  <si>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</si>
  <si>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</si>
  <si>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</si>
  <si>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</si>
  <si>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</si>
  <si>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</si>
  <si>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</si>
  <si>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</si>
  <si>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</si>
  <si>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</si>
  <si>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</si>
  <si>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</si>
  <si>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</si>
  <si>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</si>
  <si>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</si>
  <si>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</si>
  <si>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</si>
  <si>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</si>
  <si>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</si>
  <si>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</si>
  <si>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</si>
  <si>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</si>
  <si>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</si>
  <si>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</si>
  <si>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</si>
  <si>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</si>
  <si>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純資産変動計算書</t>
    <rPh sb="0" eb="1">
      <t>ジュン</t>
    </rPh>
    <rPh sb="1" eb="2">
      <t>シ</t>
    </rPh>
    <rPh sb="2" eb="3">
      <t>サン</t>
    </rPh>
    <rPh sb="3" eb="5">
      <t>ヘンドウ</t>
    </rPh>
    <rPh sb="5" eb="8">
      <t>ケイサンショ</t>
    </rPh>
    <phoneticPr fontId="3"/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</si>
  <si>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</si>
  <si>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</si>
  <si>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</si>
  <si>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</si>
  <si>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</si>
  <si>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</si>
  <si>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</si>
  <si>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</si>
  <si>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</si>
  <si>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</si>
  <si>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</si>
  <si>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>NW資産評価差額</t>
    <phoneticPr fontId="3"/>
  </si>
  <si>
    <t xml:space="preserve">  資産評価差額</t>
    <phoneticPr fontId="3"/>
  </si>
  <si>
    <t>NW無償所管換等</t>
    <phoneticPr fontId="3"/>
  </si>
  <si>
    <t xml:space="preserve">  無償所管換等</t>
    <phoneticPr fontId="3"/>
  </si>
  <si>
    <t xml:space="preserve">  その他</t>
  </si>
  <si>
    <t>本年度末純資産残高</t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</si>
  <si>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</si>
  <si>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</si>
  <si>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</si>
  <si>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</si>
  <si>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</si>
  <si>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</si>
  <si>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</si>
  <si>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</si>
  <si>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</si>
  <si>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</si>
  <si>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</si>
  <si>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</si>
  <si>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</si>
  <si>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</si>
  <si>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</si>
  <si>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</si>
  <si>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</si>
  <si>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</si>
  <si>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</si>
  <si>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</si>
  <si>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>CF臨時収入</t>
    <phoneticPr fontId="3"/>
  </si>
  <si>
    <t xml:space="preserve">  臨時収入</t>
    <phoneticPr fontId="3"/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</si>
  <si>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</si>
  <si>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</si>
  <si>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</si>
  <si>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</si>
  <si>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</si>
  <si>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</si>
  <si>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</si>
  <si>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</si>
  <si>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</si>
  <si>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</si>
  <si>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</si>
  <si>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</si>
  <si>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</si>
  <si>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</si>
  <si>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</si>
  <si>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</si>
  <si>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</si>
  <si>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</si>
  <si>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</si>
  <si>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</si>
  <si>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</si>
  <si>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</si>
  <si>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</si>
  <si>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</si>
  <si>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</si>
  <si>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(BS資産形成)</t>
    <phoneticPr fontId="1"/>
  </si>
  <si>
    <t>相殺仕訳</t>
    <rPh sb="0" eb="2">
      <t>ソウサイ</t>
    </rPh>
    <rPh sb="2" eb="4">
      <t>シワケ</t>
    </rPh>
    <phoneticPr fontId="3"/>
  </si>
  <si>
    <t>一般会計</t>
    <rPh sb="0" eb="4">
      <t>イッパンカイケイ</t>
    </rPh>
    <phoneticPr fontId="1"/>
  </si>
  <si>
    <t>会計名称</t>
    <rPh sb="0" eb="4">
      <t>カイケイメイショウ</t>
    </rPh>
    <phoneticPr fontId="1"/>
  </si>
  <si>
    <t>科目</t>
    <rPh sb="0" eb="2">
      <t>カモク</t>
    </rPh>
    <phoneticPr fontId="3"/>
  </si>
  <si>
    <t>相手方</t>
    <rPh sb="0" eb="3">
      <t>アイテカタ</t>
    </rPh>
    <phoneticPr fontId="1"/>
  </si>
  <si>
    <t>NWその他（固定資産等形成分）</t>
    <rPh sb="4" eb="5">
      <t>タ</t>
    </rPh>
    <phoneticPr fontId="3"/>
  </si>
  <si>
    <t>諸収入（受託事業収入）</t>
  </si>
  <si>
    <t>※プルダウンからも選択可</t>
    <rPh sb="9" eb="12">
      <t>センタクカ</t>
    </rPh>
    <phoneticPr fontId="1"/>
  </si>
  <si>
    <t>開始仕訳等</t>
    <rPh sb="0" eb="4">
      <t>カイシシワケ</t>
    </rPh>
    <rPh sb="4" eb="5">
      <t>ナド</t>
    </rPh>
    <phoneticPr fontId="3"/>
  </si>
  <si>
    <t>火災保険料・自動車損害保険料等</t>
    <phoneticPr fontId="1"/>
  </si>
  <si>
    <t xml:space="preserve">  その他</t>
    <rPh sb="4" eb="5">
      <t>タ</t>
    </rPh>
    <phoneticPr fontId="3"/>
  </si>
  <si>
    <t xml:space="preserve">（単位：円） </t>
  </si>
  <si>
    <t xml:space="preserve">  固定資産</t>
    <phoneticPr fontId="3"/>
  </si>
  <si>
    <t xml:space="preserve"> </t>
    <phoneticPr fontId="3"/>
  </si>
  <si>
    <t>【様式第 2号】</t>
    <rPh sb="1" eb="3">
      <t>ヨウシキ</t>
    </rPh>
    <rPh sb="3" eb="4">
      <t>ダイ</t>
    </rPh>
    <rPh sb="6" eb="7">
      <t>ゴウ</t>
    </rPh>
    <phoneticPr fontId="3"/>
  </si>
  <si>
    <t xml:space="preserve">  経常費用</t>
    <phoneticPr fontId="3"/>
  </si>
  <si>
    <t xml:space="preserve">  経常収益</t>
    <phoneticPr fontId="3"/>
  </si>
  <si>
    <t xml:space="preserve">  臨時損失</t>
    <phoneticPr fontId="3"/>
  </si>
  <si>
    <t xml:space="preserve">  臨時利益</t>
    <phoneticPr fontId="3"/>
  </si>
  <si>
    <t>純行政コスト</t>
    <phoneticPr fontId="3"/>
  </si>
  <si>
    <t>【様式第 3号】</t>
    <rPh sb="1" eb="3">
      <t>ヨウシキ</t>
    </rPh>
    <rPh sb="3" eb="4">
      <t>ダイ</t>
    </rPh>
    <rPh sb="6" eb="7">
      <t>ゴウ</t>
    </rPh>
    <phoneticPr fontId="3"/>
  </si>
  <si>
    <t>固定資産等
形成分</t>
    <phoneticPr fontId="3"/>
  </si>
  <si>
    <t>余剰分
(不足分)</t>
    <phoneticPr fontId="3"/>
  </si>
  <si>
    <t>前年度末純資産残高</t>
    <phoneticPr fontId="3"/>
  </si>
  <si>
    <t>本年度末純資産残高</t>
    <phoneticPr fontId="3"/>
  </si>
  <si>
    <t xml:space="preserve">  業務支出</t>
    <phoneticPr fontId="3"/>
  </si>
  <si>
    <t xml:space="preserve">  業務収入</t>
    <phoneticPr fontId="3"/>
  </si>
  <si>
    <t xml:space="preserve">  臨時支出</t>
    <phoneticPr fontId="3"/>
  </si>
  <si>
    <t xml:space="preserve">  投資活動支出</t>
    <phoneticPr fontId="3"/>
  </si>
  <si>
    <t xml:space="preserve">  投資活動収入</t>
    <phoneticPr fontId="3"/>
  </si>
  <si>
    <t xml:space="preserve">  財務活動支出</t>
    <phoneticPr fontId="3"/>
  </si>
  <si>
    <t xml:space="preserve">  財務活動収入</t>
    <phoneticPr fontId="3"/>
  </si>
  <si>
    <t>前年度末資金残高</t>
    <phoneticPr fontId="3"/>
  </si>
  <si>
    <t>本年度末資金残高</t>
    <phoneticPr fontId="3"/>
  </si>
  <si>
    <t>前年度末歳計外現金残高</t>
    <phoneticPr fontId="3"/>
  </si>
  <si>
    <t>本年度歳計外現金増減額</t>
    <phoneticPr fontId="3"/>
  </si>
  <si>
    <t>本年度末歳計外現金残高</t>
    <phoneticPr fontId="3"/>
  </si>
  <si>
    <t>本年度末現金預金残高</t>
    <phoneticPr fontId="3"/>
  </si>
  <si>
    <t xml:space="preserve">（単位：円） </t>
    <phoneticPr fontId="1"/>
  </si>
  <si>
    <t>修繕料</t>
    <rPh sb="0" eb="2">
      <t>シュウゼン</t>
    </rPh>
    <rPh sb="2" eb="3">
      <t>リョウ</t>
    </rPh>
    <phoneticPr fontId="3"/>
  </si>
  <si>
    <t>修繕料-資産形成</t>
    <rPh sb="0" eb="2">
      <t>シュウゼン</t>
    </rPh>
    <rPh sb="2" eb="3">
      <t>リョウ</t>
    </rPh>
    <rPh sb="4" eb="8">
      <t>シサンケイセイ</t>
    </rPh>
    <phoneticPr fontId="3"/>
  </si>
  <si>
    <t>【様式第 4号】</t>
  </si>
  <si>
    <t>-</t>
  </si>
  <si>
    <t>NWその他</t>
    <rPh sb="4" eb="5">
      <t>タ</t>
    </rPh>
    <phoneticPr fontId="3"/>
  </si>
  <si>
    <t>NWその他（余剰分(不足分)）</t>
    <rPh sb="4" eb="5">
      <t>タ</t>
    </rPh>
    <phoneticPr fontId="3"/>
  </si>
  <si>
    <t/>
  </si>
  <si>
    <t>令和</t>
    <rPh sb="0" eb="2">
      <t>レイワ</t>
    </rPh>
    <phoneticPr fontId="1"/>
  </si>
  <si>
    <t>年度</t>
    <rPh sb="0" eb="2">
      <t>ネンド</t>
    </rPh>
    <phoneticPr fontId="1"/>
  </si>
  <si>
    <t>白子町</t>
    <rPh sb="0" eb="3">
      <t>シラコマチ</t>
    </rPh>
    <phoneticPr fontId="1"/>
  </si>
  <si>
    <t>介護保険</t>
    <rPh sb="0" eb="4">
      <t>カイゴホケン</t>
    </rPh>
    <phoneticPr fontId="1"/>
  </si>
  <si>
    <t>連結会計</t>
    <rPh sb="0" eb="2">
      <t>レンケツ</t>
    </rPh>
    <rPh sb="2" eb="4">
      <t>カイケイ</t>
    </rPh>
    <phoneticPr fontId="1"/>
  </si>
  <si>
    <t>連結会計合算</t>
    <rPh sb="0" eb="6">
      <t>レンケツカイケイガッサン</t>
    </rPh>
    <phoneticPr fontId="1"/>
  </si>
  <si>
    <t>固定資産等
形成分</t>
  </si>
  <si>
    <t>余剰分
(不足分)</t>
  </si>
  <si>
    <t>前年度末純資産残高</t>
    <rPh sb="0" eb="4">
      <t>ゼンネンドマツ</t>
    </rPh>
    <rPh sb="4" eb="9">
      <t>ジュンシサンザンダカ</t>
    </rPh>
    <phoneticPr fontId="1"/>
  </si>
  <si>
    <t>純行政コスト</t>
    <rPh sb="0" eb="1">
      <t>ジュン</t>
    </rPh>
    <rPh sb="1" eb="3">
      <t>ギョウセイ</t>
    </rPh>
    <phoneticPr fontId="1"/>
  </si>
  <si>
    <t>財源</t>
    <rPh sb="0" eb="2">
      <t>ザイゲン</t>
    </rPh>
    <phoneticPr fontId="1"/>
  </si>
  <si>
    <t>税収等</t>
    <rPh sb="0" eb="3">
      <t>ゼイシュウトウ</t>
    </rPh>
    <phoneticPr fontId="1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</si>
  <si>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1"/>
  </si>
  <si>
    <t>本年度差額</t>
    <rPh sb="0" eb="5">
      <t>ホンネンドサガク</t>
    </rPh>
    <phoneticPr fontId="1"/>
  </si>
  <si>
    <t>内部変動</t>
    <rPh sb="0" eb="4">
      <t>ナイブヘンドウ</t>
    </rPh>
    <phoneticPr fontId="1"/>
  </si>
  <si>
    <t>有形固定資産の増加</t>
    <rPh sb="0" eb="6">
      <t>ユウケイコテイシサン</t>
    </rPh>
    <rPh sb="7" eb="9">
      <t>ゾウカ</t>
    </rPh>
    <phoneticPr fontId="1"/>
  </si>
  <si>
    <t>有形固定資産の減少</t>
    <rPh sb="0" eb="6">
      <t>ユウケイコテイシサン</t>
    </rPh>
    <rPh sb="7" eb="9">
      <t>ゲンショウ</t>
    </rPh>
    <phoneticPr fontId="1"/>
  </si>
  <si>
    <t>貸付金・寄附金の増加</t>
    <rPh sb="0" eb="3">
      <t>カシツケキン</t>
    </rPh>
    <rPh sb="4" eb="7">
      <t>キフキン</t>
    </rPh>
    <rPh sb="8" eb="10">
      <t>ゾウカ</t>
    </rPh>
    <phoneticPr fontId="1"/>
  </si>
  <si>
    <t>貸付金・寄附金の減少</t>
    <rPh sb="0" eb="3">
      <t>カシツケキン</t>
    </rPh>
    <rPh sb="4" eb="7">
      <t>キフキン</t>
    </rPh>
    <rPh sb="8" eb="10">
      <t>ゲンショウ</t>
    </rPh>
    <phoneticPr fontId="1"/>
  </si>
  <si>
    <t>資産評価差額</t>
    <rPh sb="0" eb="6">
      <t>シサンヒョウカサガク</t>
    </rPh>
    <phoneticPr fontId="1"/>
  </si>
  <si>
    <t>無償所管換等</t>
    <rPh sb="0" eb="4">
      <t>ムショウ</t>
    </rPh>
    <rPh sb="4" eb="6">
      <t>カントウ</t>
    </rPh>
    <phoneticPr fontId="1"/>
  </si>
  <si>
    <t>他団体出資分の増加</t>
    <rPh sb="0" eb="1">
      <t>ホカ</t>
    </rPh>
    <rPh sb="1" eb="3">
      <t>ダンタイ</t>
    </rPh>
    <rPh sb="3" eb="5">
      <t>シュッシ</t>
    </rPh>
    <rPh sb="5" eb="6">
      <t>ブン</t>
    </rPh>
    <rPh sb="7" eb="9">
      <t>ゾウカ</t>
    </rPh>
    <phoneticPr fontId="1"/>
  </si>
  <si>
    <t>他団体出資分の減少</t>
    <rPh sb="0" eb="1">
      <t>ホカ</t>
    </rPh>
    <rPh sb="1" eb="3">
      <t>ダンタイ</t>
    </rPh>
    <rPh sb="3" eb="5">
      <t>シュッシ</t>
    </rPh>
    <rPh sb="5" eb="6">
      <t>ブン</t>
    </rPh>
    <rPh sb="7" eb="9">
      <t>ゲンショウ</t>
    </rPh>
    <phoneticPr fontId="1"/>
  </si>
  <si>
    <t>比例連結割合変更に伴う差額</t>
    <rPh sb="0" eb="8">
      <t>ヒレイレンケツワリアイヘンコウ</t>
    </rPh>
    <rPh sb="9" eb="10">
      <t>トモナ</t>
    </rPh>
    <rPh sb="11" eb="13">
      <t>サガク</t>
    </rPh>
    <phoneticPr fontId="1"/>
  </si>
  <si>
    <t>その他</t>
    <rPh sb="2" eb="3">
      <t>タ</t>
    </rPh>
    <phoneticPr fontId="1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</si>
  <si>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1"/>
  </si>
  <si>
    <t>本年度純資産残高</t>
    <rPh sb="0" eb="3">
      <t>ホンネンド</t>
    </rPh>
    <rPh sb="3" eb="8">
      <t>ジュンシサンザンダカ</t>
    </rPh>
    <phoneticPr fontId="1"/>
  </si>
  <si>
    <t>比例連結に伴う差額</t>
    <rPh sb="0" eb="4">
      <t>ヒレイレンケツ</t>
    </rPh>
    <rPh sb="5" eb="6">
      <t>トモナ</t>
    </rPh>
    <rPh sb="7" eb="9">
      <t>サガク</t>
    </rPh>
    <phoneticPr fontId="1"/>
  </si>
  <si>
    <t xml:space="preserve"> 比例連結に伴う差額</t>
    <rPh sb="1" eb="5">
      <t>ヒレイレンケツ</t>
    </rPh>
    <rPh sb="6" eb="7">
      <t>トモナ</t>
    </rPh>
    <rPh sb="8" eb="10">
      <t>サガク</t>
    </rPh>
    <phoneticPr fontId="1"/>
  </si>
  <si>
    <t>広域連合</t>
    <rPh sb="0" eb="4">
      <t>コウイキレンゴウ</t>
    </rPh>
    <phoneticPr fontId="1"/>
  </si>
  <si>
    <t>事務組合</t>
    <rPh sb="0" eb="4">
      <t>ジムクミアイ</t>
    </rPh>
    <phoneticPr fontId="1"/>
  </si>
  <si>
    <t>市町村圏組合</t>
    <rPh sb="0" eb="6">
      <t>シチョウソンケンクミアイ</t>
    </rPh>
    <phoneticPr fontId="1"/>
  </si>
  <si>
    <t>一宮聖苑組合</t>
    <rPh sb="0" eb="2">
      <t>イチノミヤ</t>
    </rPh>
    <rPh sb="2" eb="3">
      <t>セイ</t>
    </rPh>
    <rPh sb="3" eb="4">
      <t>エン</t>
    </rPh>
    <rPh sb="4" eb="6">
      <t>クミアイ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</si>
</sst>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_ ;[Red]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2" fillId="0" borderId="1" xfId="1" applyBorder="1">
      <alignment vertical="center"/>
    </xf>
    <xf numFmtId="0" fontId="2" fillId="0" borderId="0" xfId="1">
      <alignment vertical="center"/>
    </xf>
    <xf numFmtId="0" fontId="4" fillId="0" borderId="16" xfId="1" applyFont="1" applyBorder="1">
      <alignment vertical="center"/>
    </xf>
    <xf numFmtId="0" fontId="2" fillId="0" borderId="32" xfId="1" applyBorder="1">
      <alignment vertical="center"/>
    </xf>
    <xf numFmtId="0" fontId="2" fillId="0" borderId="17" xfId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5" fillId="4" borderId="8" xfId="1" applyFont="1" applyFill="1" applyBorder="1">
      <alignment vertical="center"/>
    </xf>
    <xf numFmtId="0" fontId="5" fillId="4" borderId="0" xfId="1" applyFont="1" applyFill="1">
      <alignment vertical="center"/>
    </xf>
    <xf numFmtId="0" fontId="5" fillId="4" borderId="9" xfId="1" applyFont="1" applyFill="1" applyBorder="1">
      <alignment vertical="center"/>
    </xf>
    <xf numFmtId="0" fontId="4" fillId="0" borderId="8" xfId="1" applyFont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38" fontId="6" fillId="0" borderId="18" xfId="2" applyFont="1" applyBorder="1">
      <alignment vertical="center"/>
    </xf>
    <xf numFmtId="38" fontId="6" fillId="0" borderId="19" xfId="2" applyFont="1" applyBorder="1">
      <alignment vertical="center"/>
    </xf>
    <xf numFmtId="38" fontId="6" fillId="0" borderId="13" xfId="2" applyFont="1" applyBorder="1">
      <alignment vertical="center"/>
    </xf>
    <xf numFmtId="0" fontId="6" fillId="3" borderId="18" xfId="0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3" borderId="17" xfId="0" applyFont="1" applyFill="1" applyBorder="1">
      <alignment vertical="center"/>
    </xf>
    <xf numFmtId="0" fontId="9" fillId="0" borderId="0" xfId="1" applyFont="1">
      <alignment vertical="center"/>
    </xf>
    <xf numFmtId="0" fontId="7" fillId="0" borderId="37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0" borderId="47" xfId="1" applyFont="1" applyBorder="1">
      <alignment vertical="center"/>
    </xf>
    <xf numFmtId="38" fontId="6" fillId="0" borderId="48" xfId="2" applyFont="1" applyBorder="1">
      <alignment vertical="center"/>
    </xf>
    <xf numFmtId="38" fontId="6" fillId="0" borderId="49" xfId="2" applyFont="1" applyBorder="1">
      <alignment vertical="center"/>
    </xf>
    <xf numFmtId="38" fontId="6" fillId="0" borderId="50" xfId="2" applyFont="1" applyBorder="1">
      <alignment vertical="center"/>
    </xf>
    <xf numFmtId="38" fontId="6" fillId="0" borderId="51" xfId="2" applyFont="1" applyBorder="1">
      <alignment vertical="center"/>
    </xf>
    <xf numFmtId="0" fontId="9" fillId="0" borderId="52" xfId="1" applyFont="1" applyBorder="1">
      <alignment vertical="center"/>
    </xf>
    <xf numFmtId="38" fontId="6" fillId="0" borderId="22" xfId="2" applyFont="1" applyBorder="1">
      <alignment vertical="center"/>
    </xf>
    <xf numFmtId="38" fontId="6" fillId="0" borderId="23" xfId="2" applyFont="1" applyBorder="1">
      <alignment vertical="center"/>
    </xf>
    <xf numFmtId="38" fontId="6" fillId="0" borderId="53" xfId="2" applyFont="1" applyBorder="1">
      <alignment vertical="center"/>
    </xf>
    <xf numFmtId="38" fontId="9" fillId="5" borderId="19" xfId="2" applyFont="1" applyFill="1" applyBorder="1">
      <alignment vertical="center"/>
    </xf>
    <xf numFmtId="38" fontId="9" fillId="5" borderId="24" xfId="2" applyFont="1" applyFill="1" applyBorder="1">
      <alignment vertical="center"/>
    </xf>
    <xf numFmtId="38" fontId="9" fillId="5" borderId="23" xfId="2" applyFont="1" applyFill="1" applyBorder="1">
      <alignment vertical="center"/>
    </xf>
    <xf numFmtId="38" fontId="9" fillId="5" borderId="53" xfId="2" applyFont="1" applyFill="1" applyBorder="1">
      <alignment vertical="center"/>
    </xf>
    <xf numFmtId="38" fontId="9" fillId="6" borderId="19" xfId="2" applyFont="1" applyFill="1" applyBorder="1">
      <alignment vertical="center"/>
    </xf>
    <xf numFmtId="38" fontId="9" fillId="6" borderId="24" xfId="2" applyFont="1" applyFill="1" applyBorder="1">
      <alignment vertical="center"/>
    </xf>
    <xf numFmtId="38" fontId="9" fillId="6" borderId="23" xfId="2" applyFont="1" applyFill="1" applyBorder="1">
      <alignment vertical="center"/>
    </xf>
    <xf numFmtId="38" fontId="9" fillId="6" borderId="53" xfId="2" applyFont="1" applyFill="1" applyBorder="1">
      <alignment vertical="center"/>
    </xf>
    <xf numFmtId="0" fontId="9" fillId="0" borderId="54" xfId="1" applyFont="1" applyBorder="1">
      <alignment vertical="center"/>
    </xf>
    <xf numFmtId="0" fontId="9" fillId="0" borderId="58" xfId="1" applyFont="1" applyBorder="1">
      <alignment vertical="center"/>
    </xf>
    <xf numFmtId="38" fontId="6" fillId="0" borderId="2" xfId="2" applyFont="1" applyBorder="1">
      <alignment vertical="center"/>
    </xf>
    <xf numFmtId="38" fontId="6" fillId="0" borderId="14" xfId="2" applyFont="1" applyBorder="1">
      <alignment vertical="center"/>
    </xf>
    <xf numFmtId="38" fontId="6" fillId="0" borderId="59" xfId="2" applyFont="1" applyBorder="1">
      <alignment vertical="center"/>
    </xf>
    <xf numFmtId="38" fontId="6" fillId="0" borderId="24" xfId="2" applyFont="1" applyBorder="1">
      <alignment vertical="center"/>
    </xf>
    <xf numFmtId="38" fontId="9" fillId="5" borderId="28" xfId="2" applyFont="1" applyFill="1" applyBorder="1">
      <alignment vertical="center"/>
    </xf>
    <xf numFmtId="38" fontId="9" fillId="5" borderId="55" xfId="2" applyFont="1" applyFill="1" applyBorder="1">
      <alignment vertical="center"/>
    </xf>
    <xf numFmtId="38" fontId="9" fillId="5" borderId="56" xfId="2" applyFont="1" applyFill="1" applyBorder="1">
      <alignment vertical="center"/>
    </xf>
    <xf numFmtId="38" fontId="9" fillId="5" borderId="57" xfId="2" applyFont="1" applyFill="1" applyBorder="1">
      <alignment vertical="center"/>
    </xf>
    <xf numFmtId="0" fontId="9" fillId="0" borderId="60" xfId="1" applyFont="1" applyBorder="1">
      <alignment vertical="center"/>
    </xf>
    <xf numFmtId="38" fontId="6" fillId="0" borderId="61" xfId="2" applyFont="1" applyBorder="1">
      <alignment vertical="center"/>
    </xf>
    <xf numFmtId="38" fontId="6" fillId="0" borderId="62" xfId="2" applyFont="1" applyBorder="1">
      <alignment vertical="center"/>
    </xf>
    <xf numFmtId="38" fontId="6" fillId="0" borderId="63" xfId="2" applyFont="1" applyBorder="1">
      <alignment vertical="center"/>
    </xf>
    <xf numFmtId="0" fontId="9" fillId="0" borderId="64" xfId="1" applyFont="1" applyBorder="1">
      <alignment vertical="center"/>
    </xf>
    <xf numFmtId="38" fontId="6" fillId="0" borderId="65" xfId="2" applyFont="1" applyBorder="1">
      <alignment vertical="center"/>
    </xf>
    <xf numFmtId="38" fontId="6" fillId="0" borderId="66" xfId="2" applyFont="1" applyBorder="1">
      <alignment vertical="center"/>
    </xf>
    <xf numFmtId="38" fontId="6" fillId="0" borderId="67" xfId="2" applyFont="1" applyBorder="1">
      <alignment vertical="center"/>
    </xf>
    <xf numFmtId="38" fontId="6" fillId="0" borderId="68" xfId="2" applyFont="1" applyBorder="1">
      <alignment vertical="center"/>
    </xf>
    <xf numFmtId="0" fontId="9" fillId="0" borderId="69" xfId="1" applyFont="1" applyBorder="1">
      <alignment vertical="center"/>
    </xf>
    <xf numFmtId="38" fontId="9" fillId="0" borderId="69" xfId="1" applyNumberFormat="1" applyFont="1" applyBorder="1">
      <alignment vertical="center"/>
    </xf>
    <xf numFmtId="0" fontId="9" fillId="0" borderId="37" xfId="1" applyFont="1" applyBorder="1">
      <alignment vertical="center"/>
    </xf>
    <xf numFmtId="0" fontId="9" fillId="0" borderId="70" xfId="1" applyFont="1" applyBorder="1">
      <alignment vertical="center"/>
    </xf>
    <xf numFmtId="38" fontId="9" fillId="5" borderId="26" xfId="2" applyFont="1" applyFill="1" applyBorder="1">
      <alignment vertical="center"/>
    </xf>
    <xf numFmtId="38" fontId="9" fillId="5" borderId="27" xfId="2" applyFont="1" applyFill="1" applyBorder="1">
      <alignment vertical="center"/>
    </xf>
    <xf numFmtId="38" fontId="9" fillId="5" borderId="71" xfId="2" applyFont="1" applyFill="1" applyBorder="1">
      <alignment vertical="center"/>
    </xf>
    <xf numFmtId="0" fontId="9" fillId="0" borderId="72" xfId="1" applyFont="1" applyBorder="1">
      <alignment vertical="center"/>
    </xf>
    <xf numFmtId="38" fontId="6" fillId="0" borderId="33" xfId="2" applyFont="1" applyBorder="1">
      <alignment vertical="center"/>
    </xf>
    <xf numFmtId="38" fontId="6" fillId="0" borderId="73" xfId="2" applyFont="1" applyBorder="1">
      <alignment vertical="center"/>
    </xf>
    <xf numFmtId="38" fontId="6" fillId="0" borderId="74" xfId="2" applyFont="1" applyBorder="1">
      <alignment vertical="center"/>
    </xf>
    <xf numFmtId="38" fontId="6" fillId="0" borderId="75" xfId="2" applyFont="1" applyBorder="1">
      <alignment vertical="center"/>
    </xf>
    <xf numFmtId="0" fontId="9" fillId="0" borderId="76" xfId="1" applyFont="1" applyBorder="1">
      <alignment vertical="center"/>
    </xf>
    <xf numFmtId="38" fontId="6" fillId="0" borderId="77" xfId="2" applyFont="1" applyBorder="1">
      <alignment vertical="center"/>
    </xf>
    <xf numFmtId="38" fontId="6" fillId="0" borderId="78" xfId="2" applyFont="1" applyBorder="1">
      <alignment vertical="center"/>
    </xf>
    <xf numFmtId="38" fontId="6" fillId="0" borderId="79" xfId="2" applyFont="1" applyBorder="1">
      <alignment vertical="center"/>
    </xf>
    <xf numFmtId="38" fontId="6" fillId="0" borderId="80" xfId="2" applyFont="1" applyBorder="1">
      <alignment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38" fontId="6" fillId="0" borderId="15" xfId="2" applyFont="1" applyBorder="1">
      <alignment vertical="center"/>
    </xf>
    <xf numFmtId="38" fontId="9" fillId="0" borderId="33" xfId="2" applyFont="1" applyFill="1" applyBorder="1">
      <alignment vertical="center"/>
    </xf>
    <xf numFmtId="38" fontId="9" fillId="0" borderId="81" xfId="2" applyFont="1" applyFill="1" applyBorder="1">
      <alignment vertical="center"/>
    </xf>
    <xf numFmtId="38" fontId="9" fillId="0" borderId="74" xfId="2" applyFont="1" applyFill="1" applyBorder="1">
      <alignment vertical="center"/>
    </xf>
    <xf numFmtId="38" fontId="9" fillId="0" borderId="19" xfId="2" applyFont="1" applyFill="1" applyBorder="1">
      <alignment vertical="center"/>
    </xf>
    <xf numFmtId="38" fontId="9" fillId="0" borderId="24" xfId="2" applyFont="1" applyFill="1" applyBorder="1">
      <alignment vertical="center"/>
    </xf>
    <xf numFmtId="38" fontId="9" fillId="0" borderId="23" xfId="2" applyFont="1" applyFill="1" applyBorder="1">
      <alignment vertical="center"/>
    </xf>
    <xf numFmtId="38" fontId="6" fillId="0" borderId="82" xfId="2" applyFont="1" applyBorder="1">
      <alignment vertical="center"/>
    </xf>
    <xf numFmtId="0" fontId="9" fillId="2" borderId="83" xfId="1" applyFont="1" applyFill="1" applyBorder="1" applyAlignment="1">
      <alignment horizontal="center" vertical="center"/>
    </xf>
    <xf numFmtId="0" fontId="10" fillId="0" borderId="52" xfId="1" applyFont="1" applyBorder="1" applyAlignment="1">
      <alignment horizontal="right" vertical="center"/>
    </xf>
    <xf numFmtId="0" fontId="6" fillId="3" borderId="48" xfId="0" applyFont="1" applyFill="1" applyBorder="1">
      <alignment vertical="center"/>
    </xf>
    <xf numFmtId="0" fontId="6" fillId="3" borderId="22" xfId="0" applyFont="1" applyFill="1" applyBorder="1">
      <alignment vertical="center"/>
    </xf>
    <xf numFmtId="38" fontId="9" fillId="3" borderId="25" xfId="2" applyFont="1" applyFill="1" applyBorder="1">
      <alignment vertical="center"/>
    </xf>
    <xf numFmtId="38" fontId="9" fillId="3" borderId="12" xfId="2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6" fillId="3" borderId="10" xfId="0" applyFont="1" applyFill="1" applyBorder="1">
      <alignment vertical="center"/>
    </xf>
    <xf numFmtId="0" fontId="6" fillId="3" borderId="31" xfId="0" applyFont="1" applyFill="1" applyBorder="1">
      <alignment vertical="center"/>
    </xf>
    <xf numFmtId="38" fontId="9" fillId="3" borderId="89" xfId="2" applyFont="1" applyFill="1" applyBorder="1">
      <alignment vertical="center"/>
    </xf>
    <xf numFmtId="38" fontId="6" fillId="5" borderId="13" xfId="2" applyFont="1" applyFill="1" applyBorder="1">
      <alignment vertical="center"/>
    </xf>
    <xf numFmtId="38" fontId="6" fillId="5" borderId="2" xfId="2" applyFont="1" applyFill="1" applyBorder="1">
      <alignment vertical="center"/>
    </xf>
    <xf numFmtId="0" fontId="0" fillId="0" borderId="73" xfId="0" applyBorder="1">
      <alignment vertical="center"/>
    </xf>
    <xf numFmtId="0" fontId="0" fillId="0" borderId="90" xfId="0" applyBorder="1">
      <alignment vertical="center"/>
    </xf>
    <xf numFmtId="0" fontId="0" fillId="0" borderId="91" xfId="0" applyBorder="1">
      <alignment vertical="center"/>
    </xf>
    <xf numFmtId="0" fontId="12" fillId="0" borderId="0" xfId="0" applyFont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92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7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38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32" xfId="0" applyFont="1" applyBorder="1" applyAlignment="1">
      <alignment horizontal="left" vertical="center"/>
    </xf>
    <xf numFmtId="0" fontId="6" fillId="0" borderId="8" xfId="0" applyFont="1" applyBorder="1" applyAlignment="1"/>
    <xf numFmtId="0" fontId="6" fillId="0" borderId="32" xfId="0" applyFont="1" applyBorder="1" applyAlignment="1"/>
    <xf numFmtId="41" fontId="6" fillId="0" borderId="8" xfId="0" applyNumberFormat="1" applyFont="1" applyBorder="1" applyAlignment="1">
      <alignment horizontal="right"/>
    </xf>
    <xf numFmtId="41" fontId="6" fillId="0" borderId="32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 vertical="center"/>
    </xf>
    <xf numFmtId="41" fontId="6" fillId="0" borderId="13" xfId="0" applyNumberFormat="1" applyFont="1" applyBorder="1" applyAlignment="1">
      <alignment horizontal="right"/>
    </xf>
    <xf numFmtId="41" fontId="6" fillId="0" borderId="32" xfId="0" applyNumberFormat="1" applyFont="1" applyBorder="1" applyAlignment="1"/>
    <xf numFmtId="41" fontId="6" fillId="0" borderId="2" xfId="0" applyNumberFormat="1" applyFont="1" applyBorder="1" applyAlignment="1">
      <alignment horizontal="right"/>
    </xf>
    <xf numFmtId="0" fontId="6" fillId="0" borderId="6" xfId="0" applyFont="1" applyBorder="1" applyAlignment="1"/>
    <xf numFmtId="41" fontId="6" fillId="0" borderId="0" xfId="0" applyNumberFormat="1" applyFont="1" applyAlignment="1"/>
    <xf numFmtId="41" fontId="6" fillId="0" borderId="13" xfId="0" applyNumberFormat="1" applyFont="1" applyBorder="1" applyAlignment="1"/>
    <xf numFmtId="41" fontId="6" fillId="0" borderId="34" xfId="0" applyNumberFormat="1" applyFont="1" applyBorder="1" applyAlignment="1"/>
    <xf numFmtId="41" fontId="6" fillId="0" borderId="35" xfId="0" applyNumberFormat="1" applyFont="1" applyBorder="1" applyAlignment="1"/>
    <xf numFmtId="41" fontId="6" fillId="0" borderId="36" xfId="0" applyNumberFormat="1" applyFont="1" applyBorder="1" applyAlignment="1"/>
    <xf numFmtId="41" fontId="6" fillId="0" borderId="84" xfId="0" applyNumberFormat="1" applyFont="1" applyBorder="1" applyAlignment="1"/>
    <xf numFmtId="0" fontId="6" fillId="0" borderId="32" xfId="0" applyFont="1" applyBorder="1" applyAlignment="1">
      <alignment horizontal="left" vertical="center" shrinkToFit="1"/>
    </xf>
    <xf numFmtId="41" fontId="6" fillId="0" borderId="16" xfId="0" applyNumberFormat="1" applyFont="1" applyBorder="1" applyAlignment="1"/>
    <xf numFmtId="41" fontId="6" fillId="0" borderId="17" xfId="0" applyNumberFormat="1" applyFont="1" applyBorder="1" applyAlignment="1"/>
    <xf numFmtId="0" fontId="6" fillId="0" borderId="2" xfId="0" applyFont="1" applyBorder="1">
      <alignment vertical="center"/>
    </xf>
    <xf numFmtId="38" fontId="6" fillId="0" borderId="0" xfId="0" applyNumberFormat="1" applyFont="1">
      <alignment vertical="center"/>
    </xf>
    <xf numFmtId="0" fontId="9" fillId="0" borderId="0" xfId="1" applyFont="1" applyAlignment="1">
      <alignment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9" fillId="0" borderId="32" xfId="1" applyFont="1" applyBorder="1" applyAlignment="1">
      <alignment vertical="center" shrinkToFit="1"/>
    </xf>
    <xf numFmtId="0" fontId="10" fillId="0" borderId="32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 applyAlignment="1"/>
    <xf numFmtId="0" fontId="2" fillId="0" borderId="8" xfId="1" applyBorder="1" applyAlignment="1">
      <alignment horizontal="right"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176" fontId="9" fillId="0" borderId="0" xfId="0" applyNumberFormat="1" applyFont="1">
      <alignment vertical="center"/>
    </xf>
    <xf numFmtId="3" fontId="6" fillId="0" borderId="0" xfId="0" applyNumberFormat="1" applyFont="1" applyAlignment="1"/>
    <xf numFmtId="0" fontId="6" fillId="7" borderId="32" xfId="0" applyFont="1" applyFill="1" applyBorder="1" applyAlignment="1">
      <alignment horizontal="left" vertical="center"/>
    </xf>
    <xf numFmtId="41" fontId="10" fillId="0" borderId="32" xfId="0" applyNumberFormat="1" applyFont="1" applyBorder="1" applyAlignment="1"/>
    <xf numFmtId="38" fontId="9" fillId="0" borderId="0" xfId="1" applyNumberFormat="1" applyFont="1">
      <alignment vertical="center"/>
    </xf>
    <xf numFmtId="41" fontId="6" fillId="0" borderId="6" xfId="0" applyNumberFormat="1" applyFont="1" applyBorder="1" applyAlignment="1"/>
    <xf numFmtId="38" fontId="9" fillId="5" borderId="22" xfId="2" applyFont="1" applyFill="1" applyBorder="1">
      <alignment vertical="center"/>
    </xf>
    <xf numFmtId="38" fontId="9" fillId="5" borderId="93" xfId="2" applyFont="1" applyFill="1" applyBorder="1">
      <alignment vertical="center"/>
    </xf>
    <xf numFmtId="38" fontId="9" fillId="0" borderId="73" xfId="2" applyFont="1" applyFill="1" applyBorder="1">
      <alignment vertical="center"/>
    </xf>
    <xf numFmtId="38" fontId="9" fillId="0" borderId="22" xfId="2" applyFont="1" applyFill="1" applyBorder="1">
      <alignment vertical="center"/>
    </xf>
    <xf numFmtId="0" fontId="9" fillId="0" borderId="13" xfId="1" applyFont="1" applyBorder="1">
      <alignment vertical="center"/>
    </xf>
    <xf numFmtId="0" fontId="0" fillId="0" borderId="13" xfId="0" applyBorder="1">
      <alignment vertical="center"/>
    </xf>
    <xf numFmtId="0" fontId="9" fillId="0" borderId="8" xfId="1" applyFont="1" applyBorder="1">
      <alignment vertical="center"/>
    </xf>
    <xf numFmtId="0" fontId="9" fillId="0" borderId="94" xfId="1" applyFont="1" applyBorder="1">
      <alignment vertical="center"/>
    </xf>
    <xf numFmtId="38" fontId="6" fillId="0" borderId="16" xfId="2" applyFont="1" applyBorder="1">
      <alignment vertical="center"/>
    </xf>
    <xf numFmtId="38" fontId="6" fillId="0" borderId="95" xfId="2" applyFont="1" applyBorder="1">
      <alignment vertical="center"/>
    </xf>
    <xf numFmtId="38" fontId="6" fillId="0" borderId="96" xfId="2" applyFont="1" applyBorder="1">
      <alignment vertical="center"/>
    </xf>
    <xf numFmtId="38" fontId="6" fillId="0" borderId="97" xfId="2" applyFont="1" applyBorder="1">
      <alignment vertical="center"/>
    </xf>
    <xf numFmtId="38" fontId="9" fillId="5" borderId="32" xfId="2" applyFont="1" applyFill="1" applyBorder="1">
      <alignment vertical="center"/>
    </xf>
    <xf numFmtId="38" fontId="9" fillId="5" borderId="98" xfId="2" applyFont="1" applyFill="1" applyBorder="1">
      <alignment vertical="center"/>
    </xf>
    <xf numFmtId="0" fontId="9" fillId="2" borderId="39" xfId="1" applyFont="1" applyFill="1" applyBorder="1" applyAlignment="1">
      <alignment horizontal="center"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</cellXfs>
  <cellStyles count="4">
    <cellStyle name="桁区切り 2" xfId="2" xr:uid="{214CDA6A-E821-48FF-AE6E-603F29DF655A}"/>
    <cellStyle name="桁区切り 3" xfId="3" xr:uid="{00BFF38D-A8F5-42FF-A031-DDAD7EE1141C}"/>
    <cellStyle name="標準" xfId="0" builtinId="0"/>
    <cellStyle name="標準 2" xfId="1" xr:uid="{8921A83A-BF0A-4DBF-B50A-1AA08438E380}"/>
  </cellStyles>
  <dxfs count="0"/>
  <tableStyles count="0" defaultTableStyle="TableStyleMedium2" defaultPivotStyle="PivotStyleLight16"/>
  <colors>
    <mruColors>
      <color rgb="FF66CCFF"/>
      <color rgb="FFCCFFFF"/>
      <color rgb="FFCCFFCC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1AC49-4445-4514-9298-69D0EE93C796}">
  <sheetPr>
    <tabColor rgb="FF66CCFF"/>
  </sheetPr>
  <dimension ref="A2:F21"/>
  <sheetViews>
    <sheetView workbookViewId="0">
      <selection activeCell="D8" sqref="D8"/>
    </sheetView>
  </sheetViews>
  <sheetFormatPr defaultRowHeight="18.75" x14ac:dyDescent="0.4"/>
  <cols>
    <col min="1" max="1" width="27.625" bestFit="1" customWidth="1"/>
    <col min="2" max="2" width="12.625" bestFit="1" customWidth="1"/>
    <col min="3" max="3" width="17.25" bestFit="1" customWidth="1"/>
    <col min="4" max="4" width="14.75" bestFit="1" customWidth="1"/>
    <col min="6" max="6" width="11.625" bestFit="1" customWidth="1"/>
  </cols>
  <sheetData>
    <row r="2" spans="1:6" x14ac:dyDescent="0.4">
      <c r="A2" s="189"/>
      <c r="B2" s="188" t="s">
        <v>310</v>
      </c>
      <c r="C2" s="188" t="s">
        <v>479</v>
      </c>
      <c r="D2" s="188" t="s">
        <v>480</v>
      </c>
    </row>
    <row r="3" spans="1:6" x14ac:dyDescent="0.4">
      <c r="A3" s="189" t="s">
        <v>481</v>
      </c>
      <c r="B3" s="188">
        <v>12808286664</v>
      </c>
      <c r="C3" s="188">
        <v>18809861221</v>
      </c>
      <c r="D3" s="188">
        <v>-6001574557</v>
      </c>
      <c r="F3" s="190"/>
    </row>
    <row r="4" spans="1:6" x14ac:dyDescent="0.4">
      <c r="A4" s="189" t="s">
        <v>482</v>
      </c>
      <c r="B4" s="188">
        <v>-8528334910</v>
      </c>
      <c r="C4" s="188"/>
      <c r="D4" s="188">
        <v>-8528334910</v>
      </c>
    </row>
    <row r="5" spans="1:6" x14ac:dyDescent="0.4">
      <c r="A5" s="189" t="s">
        <v>483</v>
      </c>
      <c r="B5" s="188">
        <v>9438747131</v>
      </c>
      <c r="C5" s="188"/>
      <c r="D5" s="188">
        <v>9438747131</v>
      </c>
    </row>
    <row r="6" spans="1:6" x14ac:dyDescent="0.4">
      <c r="A6" s="189" t="s">
        <v>484</v>
      </c>
      <c r="B6" s="188">
        <v>6295471001</v>
      </c>
      <c r="C6" s="188"/>
      <c r="D6" s="188">
        <v>6295471001</v>
      </c>
    </row>
    <row r="7" spans="1:6" x14ac:dyDescent="0.4">
      <c r="A7" s="189" t="s">
        <v>485</v>
      </c>
      <c r="B7" s="188">
        <v>3143276130</v>
      </c>
      <c r="C7" s="188"/>
      <c r="D7" s="188">
        <v>3143276130</v>
      </c>
    </row>
    <row r="8" spans="1:6" x14ac:dyDescent="0.4">
      <c r="A8" s="189" t="s">
        <v>486</v>
      </c>
      <c r="B8" s="188">
        <v>-384642387</v>
      </c>
      <c r="C8" s="188"/>
      <c r="D8" s="188">
        <v>-384642387</v>
      </c>
    </row>
    <row r="9" spans="1:6" x14ac:dyDescent="0.4">
      <c r="A9" s="189" t="s">
        <v>487</v>
      </c>
      <c r="B9" s="188"/>
      <c r="C9" s="188">
        <v>-147594929</v>
      </c>
      <c r="D9" s="188">
        <v>147594929</v>
      </c>
    </row>
    <row r="10" spans="1:6" x14ac:dyDescent="0.4">
      <c r="A10" s="189" t="s">
        <v>488</v>
      </c>
      <c r="B10" s="188"/>
      <c r="C10" s="188">
        <v>634399024</v>
      </c>
      <c r="D10" s="188">
        <v>-634399024</v>
      </c>
    </row>
    <row r="11" spans="1:6" x14ac:dyDescent="0.4">
      <c r="A11" s="189" t="s">
        <v>489</v>
      </c>
      <c r="B11" s="188"/>
      <c r="C11" s="188">
        <v>-984085787</v>
      </c>
      <c r="D11" s="188">
        <v>984085787</v>
      </c>
    </row>
    <row r="12" spans="1:6" x14ac:dyDescent="0.4">
      <c r="A12" s="189" t="s">
        <v>490</v>
      </c>
      <c r="B12" s="188"/>
      <c r="C12" s="188">
        <v>402310110</v>
      </c>
      <c r="D12" s="188">
        <v>-402310110</v>
      </c>
    </row>
    <row r="13" spans="1:6" x14ac:dyDescent="0.4">
      <c r="A13" s="189" t="s">
        <v>491</v>
      </c>
      <c r="B13" s="188"/>
      <c r="C13" s="188">
        <v>-200218276</v>
      </c>
      <c r="D13" s="188">
        <v>200218276</v>
      </c>
    </row>
    <row r="14" spans="1:6" x14ac:dyDescent="0.4">
      <c r="A14" s="189" t="s">
        <v>492</v>
      </c>
      <c r="B14" s="188">
        <v>0</v>
      </c>
      <c r="C14" s="188">
        <v>0</v>
      </c>
      <c r="D14" s="188"/>
    </row>
    <row r="15" spans="1:6" x14ac:dyDescent="0.4">
      <c r="A15" s="189" t="s">
        <v>493</v>
      </c>
      <c r="B15" s="188">
        <v>1988240</v>
      </c>
      <c r="C15" s="188">
        <v>1988240</v>
      </c>
      <c r="D15" s="188"/>
    </row>
    <row r="16" spans="1:6" x14ac:dyDescent="0.4">
      <c r="A16" s="189" t="s">
        <v>494</v>
      </c>
      <c r="B16" s="188"/>
      <c r="C16" s="188"/>
      <c r="D16" s="188">
        <v>0</v>
      </c>
    </row>
    <row r="17" spans="1:4" x14ac:dyDescent="0.4">
      <c r="A17" s="189" t="s">
        <v>495</v>
      </c>
      <c r="B17" s="188"/>
      <c r="C17" s="188"/>
      <c r="D17" s="188">
        <v>0</v>
      </c>
    </row>
    <row r="18" spans="1:4" x14ac:dyDescent="0.4">
      <c r="A18" s="189" t="s">
        <v>496</v>
      </c>
      <c r="B18" s="188">
        <v>15855517</v>
      </c>
      <c r="C18" s="188">
        <v>2866246</v>
      </c>
      <c r="D18" s="188">
        <v>12989271</v>
      </c>
    </row>
    <row r="19" spans="1:4" x14ac:dyDescent="0.4">
      <c r="A19" s="189" t="s">
        <v>497</v>
      </c>
      <c r="B19" s="188">
        <v>124801450</v>
      </c>
      <c r="C19" s="188">
        <v>102581006</v>
      </c>
      <c r="D19" s="188">
        <v>22220444</v>
      </c>
    </row>
    <row r="20" spans="1:4" x14ac:dyDescent="0.4">
      <c r="A20" s="189" t="s">
        <v>498</v>
      </c>
      <c r="B20" s="188">
        <v>-241997180</v>
      </c>
      <c r="C20" s="188">
        <v>-40159437</v>
      </c>
      <c r="D20" s="188">
        <v>-201837743</v>
      </c>
    </row>
    <row r="21" spans="1:4" x14ac:dyDescent="0.4">
      <c r="A21" s="189" t="s">
        <v>499</v>
      </c>
      <c r="B21" s="188">
        <v>12566289484</v>
      </c>
      <c r="C21" s="188">
        <v>18769701784</v>
      </c>
      <c r="D21" s="188">
        <v>-6203412300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39F2-B966-4A50-94C0-90113239B56D}">
  <sheetPr>
    <tabColor rgb="FF66CCFF"/>
    <pageSetUpPr fitToPage="1"/>
  </sheetPr>
  <dimension ref="A1:M19"/>
  <sheetViews>
    <sheetView workbookViewId="0">
      <selection activeCell="K21" sqref="K21"/>
    </sheetView>
  </sheetViews>
  <sheetFormatPr defaultRowHeight="17.100000000000001" customHeight="1" x14ac:dyDescent="0.4"/>
  <cols>
    <col min="1" max="1" width="2.125" customWidth="1"/>
    <col min="2" max="4" width="10.625" customWidth="1"/>
    <col min="5" max="8" width="5.625" customWidth="1"/>
    <col min="9" max="9" width="10.625" customWidth="1"/>
    <col min="10" max="11" width="20.625" customWidth="1"/>
    <col min="12" max="12" width="15.625" customWidth="1"/>
    <col min="13" max="13" width="20.625" customWidth="1"/>
  </cols>
  <sheetData>
    <row r="1" spans="1:13" ht="17.100000000000001" customHeight="1" x14ac:dyDescent="0.4">
      <c r="A1" s="18"/>
      <c r="B1" s="18" t="s">
        <v>473</v>
      </c>
      <c r="C1" s="18">
        <v>5</v>
      </c>
      <c r="D1" s="18" t="s">
        <v>474</v>
      </c>
      <c r="E1" s="18"/>
      <c r="F1" s="18"/>
      <c r="G1" s="18"/>
      <c r="H1" s="18"/>
    </row>
    <row r="2" spans="1:13" ht="17.100000000000001" customHeight="1" x14ac:dyDescent="0.4">
      <c r="A2" s="158"/>
      <c r="B2" s="18" t="s">
        <v>475</v>
      </c>
      <c r="C2" s="18" t="s">
        <v>477</v>
      </c>
      <c r="D2" s="18"/>
      <c r="E2" s="18"/>
      <c r="F2" s="18"/>
      <c r="G2" s="18"/>
      <c r="H2" s="18"/>
    </row>
    <row r="3" spans="1:13" ht="17.100000000000001" customHeight="1" x14ac:dyDescent="0.4">
      <c r="A3" s="18"/>
      <c r="B3" s="19" t="s">
        <v>427</v>
      </c>
      <c r="C3" s="19"/>
      <c r="D3" s="19"/>
      <c r="E3" s="19"/>
      <c r="F3" s="19"/>
      <c r="G3" s="19"/>
      <c r="H3" s="19"/>
      <c r="J3" s="125" t="s">
        <v>434</v>
      </c>
      <c r="M3" s="130" t="s">
        <v>438</v>
      </c>
    </row>
    <row r="4" spans="1:13" ht="17.100000000000001" customHeight="1" x14ac:dyDescent="0.4">
      <c r="B4" s="20" t="s">
        <v>312</v>
      </c>
      <c r="C4" s="20" t="s">
        <v>429</v>
      </c>
      <c r="D4" s="20" t="s">
        <v>431</v>
      </c>
      <c r="E4" s="20" t="s">
        <v>219</v>
      </c>
      <c r="F4" s="20" t="s">
        <v>269</v>
      </c>
      <c r="G4" s="20" t="s">
        <v>270</v>
      </c>
      <c r="H4" s="20" t="s">
        <v>313</v>
      </c>
      <c r="I4" s="20" t="s">
        <v>430</v>
      </c>
      <c r="J4" s="109" t="s">
        <v>315</v>
      </c>
      <c r="K4" s="109" t="s">
        <v>316</v>
      </c>
      <c r="L4" s="22" t="s">
        <v>185</v>
      </c>
      <c r="M4" s="20" t="s">
        <v>317</v>
      </c>
    </row>
    <row r="5" spans="1:13" ht="17.100000000000001" customHeight="1" x14ac:dyDescent="0.4">
      <c r="B5" s="31" t="s">
        <v>321</v>
      </c>
      <c r="C5" s="31" t="s">
        <v>428</v>
      </c>
      <c r="D5" s="31"/>
      <c r="E5" s="28"/>
      <c r="F5" s="28"/>
      <c r="G5" s="28"/>
      <c r="H5" s="105"/>
      <c r="I5" s="105" t="s">
        <v>433</v>
      </c>
      <c r="J5" s="110" t="s">
        <v>81</v>
      </c>
      <c r="K5" s="111" t="s">
        <v>93</v>
      </c>
      <c r="L5" s="119">
        <v>155839992</v>
      </c>
      <c r="M5" s="28"/>
    </row>
    <row r="6" spans="1:13" ht="17.100000000000001" customHeight="1" x14ac:dyDescent="0.4">
      <c r="B6" s="21"/>
      <c r="C6" s="21"/>
      <c r="D6" s="21"/>
      <c r="E6" s="29"/>
      <c r="F6" s="29"/>
      <c r="G6" s="29"/>
      <c r="H6" s="106"/>
      <c r="I6" s="106"/>
      <c r="J6" s="110" t="s">
        <v>81</v>
      </c>
      <c r="K6" s="111" t="s">
        <v>93</v>
      </c>
      <c r="L6" s="119">
        <v>133720500</v>
      </c>
      <c r="M6" s="29"/>
    </row>
    <row r="7" spans="1:13" ht="17.100000000000001" customHeight="1" x14ac:dyDescent="0.4">
      <c r="B7" s="21"/>
      <c r="C7" s="21"/>
      <c r="D7" s="21"/>
      <c r="E7" s="29"/>
      <c r="F7" s="29"/>
      <c r="G7" s="29"/>
      <c r="H7" s="106"/>
      <c r="I7" s="106"/>
      <c r="J7" s="110" t="s">
        <v>81</v>
      </c>
      <c r="K7" s="111" t="s">
        <v>93</v>
      </c>
      <c r="L7" s="107">
        <v>119043850</v>
      </c>
      <c r="M7" s="29"/>
    </row>
    <row r="8" spans="1:13" ht="17.100000000000001" customHeight="1" x14ac:dyDescent="0.4">
      <c r="B8" s="21"/>
      <c r="C8" s="21"/>
      <c r="D8" s="21"/>
      <c r="E8" s="29"/>
      <c r="F8" s="29"/>
      <c r="G8" s="29"/>
      <c r="H8" s="106"/>
      <c r="I8" s="106"/>
      <c r="J8" s="110" t="s">
        <v>81</v>
      </c>
      <c r="K8" s="111" t="s">
        <v>93</v>
      </c>
      <c r="L8" s="107">
        <v>402879000</v>
      </c>
      <c r="M8" s="29"/>
    </row>
    <row r="9" spans="1:13" ht="17.100000000000001" customHeight="1" x14ac:dyDescent="0.4">
      <c r="B9" s="30"/>
      <c r="C9" s="30"/>
      <c r="D9" s="30"/>
      <c r="E9" s="32"/>
      <c r="F9" s="32"/>
      <c r="G9" s="32"/>
      <c r="H9" s="117"/>
      <c r="I9" s="118"/>
      <c r="J9" s="110" t="s">
        <v>81</v>
      </c>
      <c r="K9" s="111" t="s">
        <v>93</v>
      </c>
      <c r="L9" s="108">
        <v>5880000</v>
      </c>
      <c r="M9" s="32"/>
    </row>
    <row r="10" spans="1:13" ht="17.100000000000001" customHeight="1" x14ac:dyDescent="0.4">
      <c r="B10" s="31" t="s">
        <v>220</v>
      </c>
      <c r="C10" s="31" t="s">
        <v>428</v>
      </c>
      <c r="D10" s="31"/>
      <c r="E10" s="28"/>
      <c r="F10" s="28"/>
      <c r="G10" s="28"/>
      <c r="H10" s="105">
        <v>18</v>
      </c>
      <c r="I10" s="122" t="str">
        <f>IFERROR(VLOOKUP(H10,科目マスタ!$E$2:$F$47,2,FALSE),"")</f>
        <v>負担金、補助及び交付金</v>
      </c>
      <c r="J10" s="123" t="str">
        <f>IFERROR(VLOOKUP(I10,科目マスタ!$F$2:$I$47,4,FALSE),"")</f>
        <v>CF補助金等支出</v>
      </c>
      <c r="K10" s="124" t="str">
        <f>IFERROR(VLOOKUP(I10,科目マスタ!$F$2:$I$47,3,FALSE),"")</f>
        <v>PL補助金等</v>
      </c>
      <c r="L10" s="119">
        <v>155839992</v>
      </c>
      <c r="M10" s="28" t="s">
        <v>502</v>
      </c>
    </row>
    <row r="11" spans="1:13" ht="17.100000000000001" customHeight="1" x14ac:dyDescent="0.4">
      <c r="B11" s="21"/>
      <c r="C11" s="21"/>
      <c r="D11" s="21"/>
      <c r="E11" s="29"/>
      <c r="F11" s="29"/>
      <c r="G11" s="29"/>
      <c r="H11" s="106">
        <v>18</v>
      </c>
      <c r="I11" s="116" t="str">
        <f>IFERROR(VLOOKUP(H11,科目マスタ!$E$2:$F$47,2,FALSE),"")</f>
        <v>負担金、補助及び交付金</v>
      </c>
      <c r="J11" s="112" t="str">
        <f>IFERROR(VLOOKUP(I11,科目マスタ!$F$2:$I$47,4,FALSE),"")</f>
        <v>CF補助金等支出</v>
      </c>
      <c r="K11" s="113" t="str">
        <f>IFERROR(VLOOKUP(I11,科目マスタ!$F$2:$I$47,3,FALSE),"")</f>
        <v>PL補助金等</v>
      </c>
      <c r="L11" s="119">
        <v>133720500</v>
      </c>
      <c r="M11" s="28" t="s">
        <v>502</v>
      </c>
    </row>
    <row r="12" spans="1:13" ht="17.100000000000001" customHeight="1" x14ac:dyDescent="0.4">
      <c r="B12" s="21"/>
      <c r="C12" s="21" t="s">
        <v>476</v>
      </c>
      <c r="D12" s="21"/>
      <c r="E12" s="29"/>
      <c r="F12" s="29"/>
      <c r="G12" s="29"/>
      <c r="H12" s="106">
        <v>18</v>
      </c>
      <c r="I12" s="116" t="str">
        <f>IFERROR(VLOOKUP(H12,科目マスタ!$E$2:$F$47,2,FALSE),"")</f>
        <v>負担金、補助及び交付金</v>
      </c>
      <c r="J12" s="112" t="str">
        <f>IFERROR(VLOOKUP(I12,科目マスタ!$F$2:$I$47,4,FALSE),"")</f>
        <v>CF補助金等支出</v>
      </c>
      <c r="K12" s="113" t="str">
        <f>IFERROR(VLOOKUP(I12,科目マスタ!$F$2:$I$47,3,FALSE),"")</f>
        <v>PL補助金等</v>
      </c>
      <c r="L12" s="107">
        <v>119043850</v>
      </c>
      <c r="M12" s="29" t="s">
        <v>503</v>
      </c>
    </row>
    <row r="13" spans="1:13" ht="17.100000000000001" customHeight="1" x14ac:dyDescent="0.4">
      <c r="B13" s="21"/>
      <c r="C13" s="21"/>
      <c r="D13" s="21"/>
      <c r="E13" s="29"/>
      <c r="F13" s="29"/>
      <c r="G13" s="29"/>
      <c r="H13" s="106">
        <v>18</v>
      </c>
      <c r="I13" s="116" t="str">
        <f>IFERROR(VLOOKUP(H13,科目マスタ!$E$2:$F$47,2,FALSE),"")</f>
        <v>負担金、補助及び交付金</v>
      </c>
      <c r="J13" s="112" t="str">
        <f>IFERROR(VLOOKUP(I13,科目マスタ!$F$2:$I$47,4,FALSE),"")</f>
        <v>CF補助金等支出</v>
      </c>
      <c r="K13" s="113" t="str">
        <f>IFERROR(VLOOKUP(I13,科目マスタ!$F$2:$I$47,3,FALSE),"")</f>
        <v>PL補助金等</v>
      </c>
      <c r="L13" s="107">
        <v>402879000</v>
      </c>
      <c r="M13" s="29" t="s">
        <v>504</v>
      </c>
    </row>
    <row r="14" spans="1:13" ht="17.100000000000001" customHeight="1" x14ac:dyDescent="0.4">
      <c r="B14" s="30"/>
      <c r="C14" s="30"/>
      <c r="D14" s="30"/>
      <c r="E14" s="32"/>
      <c r="F14" s="32"/>
      <c r="G14" s="32"/>
      <c r="H14" s="106">
        <v>18</v>
      </c>
      <c r="I14" s="116" t="str">
        <f>IFERROR(VLOOKUP(H14,科目マスタ!$E$2:$F$47,2,FALSE),"")</f>
        <v>負担金、補助及び交付金</v>
      </c>
      <c r="J14" s="114" t="str">
        <f>IFERROR(VLOOKUP(I14,科目マスタ!$F$2:$I$47,4,FALSE),"")</f>
        <v>CF補助金等支出</v>
      </c>
      <c r="K14" s="115" t="str">
        <f>IFERROR(VLOOKUP(I14,科目マスタ!$F$2:$I$47,3,FALSE),"")</f>
        <v>PL補助金等</v>
      </c>
      <c r="L14" s="108">
        <v>5880000</v>
      </c>
      <c r="M14" s="32" t="s">
        <v>505</v>
      </c>
    </row>
    <row r="15" spans="1:13" ht="17.100000000000001" customHeight="1" x14ac:dyDescent="0.4">
      <c r="B15" s="31" t="s">
        <v>435</v>
      </c>
      <c r="C15" s="31"/>
      <c r="D15" s="31"/>
      <c r="E15" s="28"/>
      <c r="F15" s="28"/>
      <c r="G15" s="28"/>
      <c r="H15" s="105"/>
      <c r="I15" s="126"/>
      <c r="J15" s="123" t="s">
        <v>29</v>
      </c>
      <c r="K15" s="124" t="s">
        <v>102</v>
      </c>
      <c r="L15" s="119"/>
      <c r="M15" s="28"/>
    </row>
    <row r="16" spans="1:13" ht="17.100000000000001" customHeight="1" x14ac:dyDescent="0.4">
      <c r="B16" s="21"/>
      <c r="C16" s="21"/>
      <c r="D16" s="21"/>
      <c r="E16" s="29"/>
      <c r="F16" s="29"/>
      <c r="G16" s="29"/>
      <c r="H16" s="106"/>
      <c r="I16" s="127"/>
      <c r="J16" s="112" t="s">
        <v>105</v>
      </c>
      <c r="K16" s="113" t="s">
        <v>432</v>
      </c>
      <c r="L16" s="107"/>
      <c r="M16" s="29"/>
    </row>
    <row r="17" spans="2:13" ht="17.100000000000001" customHeight="1" x14ac:dyDescent="0.4">
      <c r="B17" s="21"/>
      <c r="C17" s="21"/>
      <c r="D17" s="21"/>
      <c r="E17" s="29"/>
      <c r="F17" s="29"/>
      <c r="G17" s="29"/>
      <c r="H17" s="106"/>
      <c r="I17" s="127"/>
      <c r="J17" s="112"/>
      <c r="K17" s="113"/>
      <c r="L17" s="107"/>
      <c r="M17" s="29"/>
    </row>
    <row r="18" spans="2:13" ht="17.100000000000001" customHeight="1" x14ac:dyDescent="0.4">
      <c r="B18" s="21"/>
      <c r="C18" s="21"/>
      <c r="D18" s="21"/>
      <c r="E18" s="29"/>
      <c r="F18" s="29"/>
      <c r="G18" s="29"/>
      <c r="H18" s="106"/>
      <c r="I18" s="127"/>
      <c r="J18" s="112"/>
      <c r="K18" s="113"/>
      <c r="L18" s="107"/>
      <c r="M18" s="29"/>
    </row>
    <row r="19" spans="2:13" ht="17.100000000000001" customHeight="1" x14ac:dyDescent="0.4">
      <c r="B19" s="30"/>
      <c r="C19" s="30"/>
      <c r="D19" s="30"/>
      <c r="E19" s="32"/>
      <c r="F19" s="32"/>
      <c r="G19" s="32"/>
      <c r="H19" s="117"/>
      <c r="I19" s="128"/>
      <c r="J19" s="114"/>
      <c r="K19" s="115"/>
      <c r="L19" s="108"/>
      <c r="M19" s="32"/>
    </row>
  </sheetData>
  <phoneticPr fontId="1"/>
  <dataValidations count="2">
    <dataValidation type="list" allowBlank="1" showInputMessage="1" showErrorMessage="1" sqref="J5:K19" xr:uid="{56207DF8-DD90-4748-BCF6-CAD8BD88D717}">
      <formula1>勘定科目</formula1>
    </dataValidation>
    <dataValidation type="list" allowBlank="1" showInputMessage="1" showErrorMessage="1" sqref="I5:I9" xr:uid="{45F1B91B-E7B3-42B2-B0C8-322127CD37FB}">
      <formula1>歳入_予算科目</formula1>
    </dataValidation>
  </dataValidation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DFB58-4355-4FF5-B005-81A4002438DD}">
  <sheetPr>
    <tabColor theme="7"/>
  </sheetPr>
  <dimension ref="A1:J204"/>
  <sheetViews>
    <sheetView view="pageBreakPreview" zoomScale="92" zoomScaleNormal="100" zoomScaleSheetLayoutView="70" workbookViewId="0">
      <pane xSplit="3" ySplit="5" topLeftCell="D180" activePane="bottomRight" state="frozen"/>
      <selection activeCell="F196" sqref="F196"/>
      <selection pane="topRight" activeCell="F196" sqref="F196"/>
      <selection pane="bottomLeft" activeCell="F196" sqref="F196"/>
      <selection pane="bottomRight" activeCell="F192" sqref="F192"/>
    </sheetView>
  </sheetViews>
  <sheetFormatPr defaultColWidth="10.625" defaultRowHeight="15" customHeight="1" x14ac:dyDescent="0.4"/>
  <cols>
    <col min="1" max="1" width="15.625" style="159" customWidth="1"/>
    <col min="2" max="2" width="3.625" style="33" customWidth="1"/>
    <col min="3" max="3" width="29.75" style="33" bestFit="1" customWidth="1"/>
    <col min="4" max="9" width="15.625" style="33" customWidth="1"/>
    <col min="10" max="10" width="12.625" style="33" bestFit="1" customWidth="1"/>
    <col min="11" max="11" width="17.25" style="33" bestFit="1" customWidth="1"/>
    <col min="12" max="12" width="14.75" style="33" bestFit="1" customWidth="1"/>
    <col min="13" max="16384" width="10.625" style="33"/>
  </cols>
  <sheetData>
    <row r="1" spans="1:9" ht="15" customHeight="1" x14ac:dyDescent="0.4">
      <c r="B1" s="18" t="str">
        <f>"令和"&amp;相殺仕訳!C1&amp;"年度"</f>
        <v>令和5年度</v>
      </c>
    </row>
    <row r="2" spans="1:9" ht="15" customHeight="1" x14ac:dyDescent="0.4">
      <c r="B2" s="158" t="str">
        <f>相殺仕訳!B2</f>
        <v>白子町</v>
      </c>
    </row>
    <row r="3" spans="1:9" ht="15" customHeight="1" thickBot="1" x14ac:dyDescent="0.45">
      <c r="C3" s="34" t="s">
        <v>319</v>
      </c>
      <c r="D3" s="35"/>
      <c r="E3" s="35"/>
      <c r="F3" s="35"/>
      <c r="G3" s="35"/>
      <c r="H3" s="35"/>
      <c r="I3" s="131" t="s">
        <v>438</v>
      </c>
    </row>
    <row r="4" spans="1:9" ht="15" customHeight="1" x14ac:dyDescent="0.4">
      <c r="A4" s="160" t="s">
        <v>320</v>
      </c>
      <c r="C4" s="203" t="s">
        <v>314</v>
      </c>
      <c r="D4" s="198" t="s">
        <v>478</v>
      </c>
      <c r="E4" s="199"/>
      <c r="F4" s="198" t="s">
        <v>322</v>
      </c>
      <c r="G4" s="200"/>
      <c r="H4" s="201" t="s">
        <v>323</v>
      </c>
      <c r="I4" s="202"/>
    </row>
    <row r="5" spans="1:9" ht="15" customHeight="1" x14ac:dyDescent="0.4">
      <c r="A5" s="161" t="s">
        <v>314</v>
      </c>
      <c r="C5" s="204"/>
      <c r="D5" s="36" t="s">
        <v>221</v>
      </c>
      <c r="E5" s="37" t="s">
        <v>222</v>
      </c>
      <c r="F5" s="36" t="s">
        <v>221</v>
      </c>
      <c r="G5" s="37" t="s">
        <v>222</v>
      </c>
      <c r="H5" s="38" t="s">
        <v>221</v>
      </c>
      <c r="I5" s="39" t="s">
        <v>222</v>
      </c>
    </row>
    <row r="6" spans="1:9" ht="15" customHeight="1" x14ac:dyDescent="0.4">
      <c r="A6" s="162"/>
      <c r="C6" s="40" t="s">
        <v>119</v>
      </c>
      <c r="D6" s="25"/>
      <c r="E6" s="25"/>
      <c r="F6" s="25"/>
      <c r="G6" s="42"/>
      <c r="H6" s="43"/>
      <c r="I6" s="44"/>
    </row>
    <row r="7" spans="1:9" ht="15" customHeight="1" x14ac:dyDescent="0.4">
      <c r="A7" s="162"/>
      <c r="C7" s="45" t="s">
        <v>121</v>
      </c>
      <c r="D7" s="46">
        <v>17027942274</v>
      </c>
      <c r="E7" s="46"/>
      <c r="F7" s="46">
        <f t="shared" ref="F7:G7" si="0">F8+F36+F40</f>
        <v>0</v>
      </c>
      <c r="G7" s="46">
        <f t="shared" si="0"/>
        <v>0</v>
      </c>
      <c r="H7" s="47">
        <f>D7+F7-G7</f>
        <v>17027942274</v>
      </c>
      <c r="I7" s="48"/>
    </row>
    <row r="8" spans="1:9" ht="15" customHeight="1" x14ac:dyDescent="0.4">
      <c r="A8" s="162"/>
      <c r="C8" s="45" t="s">
        <v>123</v>
      </c>
      <c r="D8" s="46">
        <v>13915075959</v>
      </c>
      <c r="E8" s="46"/>
      <c r="F8" s="46">
        <f t="shared" ref="F8:G8" si="1">F9+F25+F34+F35</f>
        <v>0</v>
      </c>
      <c r="G8" s="46">
        <f t="shared" si="1"/>
        <v>0</v>
      </c>
      <c r="H8" s="47">
        <f t="shared" ref="H8:H63" si="2">D8+F8-G8</f>
        <v>13915075959</v>
      </c>
      <c r="I8" s="48"/>
    </row>
    <row r="9" spans="1:9" ht="15" customHeight="1" x14ac:dyDescent="0.4">
      <c r="A9" s="162"/>
      <c r="C9" s="45" t="s">
        <v>125</v>
      </c>
      <c r="D9" s="46">
        <v>7026399705</v>
      </c>
      <c r="E9" s="46"/>
      <c r="F9" s="46">
        <f t="shared" ref="F9:G9" si="3">SUM(F10:F24)</f>
        <v>0</v>
      </c>
      <c r="G9" s="46">
        <f t="shared" si="3"/>
        <v>0</v>
      </c>
      <c r="H9" s="47">
        <f t="shared" si="2"/>
        <v>7026399705</v>
      </c>
      <c r="I9" s="48"/>
    </row>
    <row r="10" spans="1:9" ht="15" customHeight="1" x14ac:dyDescent="0.4">
      <c r="A10" s="162" t="s">
        <v>0</v>
      </c>
      <c r="C10" s="45" t="s">
        <v>127</v>
      </c>
      <c r="D10" s="49">
        <v>2199236045</v>
      </c>
      <c r="E10" s="49"/>
      <c r="F10" s="49">
        <f>SUMIF(相殺仕訳!J:J,精算表!A10,相殺仕訳!L:L)</f>
        <v>0</v>
      </c>
      <c r="G10" s="50">
        <f>SUMIF(相殺仕訳!K:K,精算表!A10,相殺仕訳!L:L)</f>
        <v>0</v>
      </c>
      <c r="H10" s="51">
        <f t="shared" si="2"/>
        <v>2199236045</v>
      </c>
      <c r="I10" s="52"/>
    </row>
    <row r="11" spans="1:9" ht="15" customHeight="1" x14ac:dyDescent="0.4">
      <c r="A11" s="162" t="s">
        <v>318</v>
      </c>
      <c r="C11" s="45" t="s">
        <v>129</v>
      </c>
      <c r="D11" s="49">
        <v>0</v>
      </c>
      <c r="E11" s="49"/>
      <c r="F11" s="49">
        <f>SUMIF(相殺仕訳!J:J,精算表!A11,相殺仕訳!L:L)</f>
        <v>0</v>
      </c>
      <c r="G11" s="50">
        <f>SUMIF(相殺仕訳!K:K,精算表!A11,相殺仕訳!L:L)</f>
        <v>0</v>
      </c>
      <c r="H11" s="51">
        <f t="shared" si="2"/>
        <v>0</v>
      </c>
      <c r="I11" s="52"/>
    </row>
    <row r="12" spans="1:9" ht="15" customHeight="1" x14ac:dyDescent="0.4">
      <c r="A12" s="162" t="s">
        <v>2</v>
      </c>
      <c r="C12" s="45" t="s">
        <v>131</v>
      </c>
      <c r="D12" s="49">
        <v>10991812697</v>
      </c>
      <c r="E12" s="49"/>
      <c r="F12" s="49">
        <f>SUMIF(相殺仕訳!J:J,精算表!A12,相殺仕訳!L:L)</f>
        <v>0</v>
      </c>
      <c r="G12" s="50">
        <f>SUMIF(相殺仕訳!K:K,精算表!A12,相殺仕訳!L:L)</f>
        <v>0</v>
      </c>
      <c r="H12" s="51">
        <f t="shared" si="2"/>
        <v>10991812697</v>
      </c>
      <c r="I12" s="52"/>
    </row>
    <row r="13" spans="1:9" ht="15" customHeight="1" x14ac:dyDescent="0.4">
      <c r="A13" s="162" t="s">
        <v>324</v>
      </c>
      <c r="C13" s="45" t="s">
        <v>133</v>
      </c>
      <c r="D13" s="49">
        <v>-7475637997</v>
      </c>
      <c r="E13" s="49"/>
      <c r="F13" s="49">
        <f>SUMIF(相殺仕訳!J:J,精算表!A13,相殺仕訳!L:L)</f>
        <v>0</v>
      </c>
      <c r="G13" s="50">
        <f>SUMIF(相殺仕訳!K:K,精算表!A13,相殺仕訳!L:L)</f>
        <v>0</v>
      </c>
      <c r="H13" s="51">
        <f t="shared" si="2"/>
        <v>-7475637997</v>
      </c>
      <c r="I13" s="52"/>
    </row>
    <row r="14" spans="1:9" ht="15" customHeight="1" x14ac:dyDescent="0.4">
      <c r="A14" s="162" t="s">
        <v>325</v>
      </c>
      <c r="C14" s="45" t="s">
        <v>135</v>
      </c>
      <c r="D14" s="49">
        <v>2667779815</v>
      </c>
      <c r="E14" s="49"/>
      <c r="F14" s="49">
        <f>SUMIF(相殺仕訳!J:J,精算表!A14,相殺仕訳!L:L)</f>
        <v>0</v>
      </c>
      <c r="G14" s="50">
        <f>SUMIF(相殺仕訳!K:K,精算表!A14,相殺仕訳!L:L)</f>
        <v>0</v>
      </c>
      <c r="H14" s="51">
        <f t="shared" si="2"/>
        <v>2667779815</v>
      </c>
      <c r="I14" s="52"/>
    </row>
    <row r="15" spans="1:9" ht="15" customHeight="1" x14ac:dyDescent="0.4">
      <c r="A15" s="162" t="s">
        <v>326</v>
      </c>
      <c r="C15" s="45" t="s">
        <v>137</v>
      </c>
      <c r="D15" s="49">
        <v>-1407346979</v>
      </c>
      <c r="E15" s="49"/>
      <c r="F15" s="49">
        <f>SUMIF(相殺仕訳!J:J,精算表!A15,相殺仕訳!L:L)</f>
        <v>0</v>
      </c>
      <c r="G15" s="50">
        <f>SUMIF(相殺仕訳!K:K,精算表!A15,相殺仕訳!L:L)</f>
        <v>0</v>
      </c>
      <c r="H15" s="51">
        <f t="shared" si="2"/>
        <v>-1407346979</v>
      </c>
      <c r="I15" s="52"/>
    </row>
    <row r="16" spans="1:9" ht="15" customHeight="1" x14ac:dyDescent="0.4">
      <c r="A16" s="162" t="s">
        <v>6</v>
      </c>
      <c r="C16" s="45" t="s">
        <v>139</v>
      </c>
      <c r="D16" s="49">
        <v>0</v>
      </c>
      <c r="E16" s="49"/>
      <c r="F16" s="49">
        <f>SUMIF(相殺仕訳!J:J,精算表!A16,相殺仕訳!L:L)</f>
        <v>0</v>
      </c>
      <c r="G16" s="50">
        <f>SUMIF(相殺仕訳!K:K,精算表!A16,相殺仕訳!L:L)</f>
        <v>0</v>
      </c>
      <c r="H16" s="51">
        <f t="shared" si="2"/>
        <v>0</v>
      </c>
      <c r="I16" s="52"/>
    </row>
    <row r="17" spans="1:9" ht="15" customHeight="1" x14ac:dyDescent="0.4">
      <c r="A17" s="162" t="s">
        <v>7</v>
      </c>
      <c r="C17" s="45" t="s">
        <v>141</v>
      </c>
      <c r="D17" s="49">
        <v>0</v>
      </c>
      <c r="E17" s="49"/>
      <c r="F17" s="49">
        <f>SUMIF(相殺仕訳!J:J,精算表!A17,相殺仕訳!L:L)</f>
        <v>0</v>
      </c>
      <c r="G17" s="50">
        <f>SUMIF(相殺仕訳!K:K,精算表!A17,相殺仕訳!L:L)</f>
        <v>0</v>
      </c>
      <c r="H17" s="51">
        <f t="shared" si="2"/>
        <v>0</v>
      </c>
      <c r="I17" s="52"/>
    </row>
    <row r="18" spans="1:9" ht="15" customHeight="1" x14ac:dyDescent="0.4">
      <c r="A18" s="162" t="s">
        <v>8</v>
      </c>
      <c r="C18" s="45" t="s">
        <v>143</v>
      </c>
      <c r="D18" s="49">
        <v>0</v>
      </c>
      <c r="E18" s="49"/>
      <c r="F18" s="49">
        <f>SUMIF(相殺仕訳!J:J,精算表!A18,相殺仕訳!L:L)</f>
        <v>0</v>
      </c>
      <c r="G18" s="50">
        <f>SUMIF(相殺仕訳!K:K,精算表!A18,相殺仕訳!L:L)</f>
        <v>0</v>
      </c>
      <c r="H18" s="51">
        <f t="shared" si="2"/>
        <v>0</v>
      </c>
      <c r="I18" s="52"/>
    </row>
    <row r="19" spans="1:9" ht="15" customHeight="1" x14ac:dyDescent="0.4">
      <c r="A19" s="162" t="s">
        <v>9</v>
      </c>
      <c r="C19" s="45" t="s">
        <v>145</v>
      </c>
      <c r="D19" s="49">
        <v>0</v>
      </c>
      <c r="E19" s="49"/>
      <c r="F19" s="49">
        <f>SUMIF(相殺仕訳!J:J,精算表!A19,相殺仕訳!L:L)</f>
        <v>0</v>
      </c>
      <c r="G19" s="50">
        <f>SUMIF(相殺仕訳!K:K,精算表!A19,相殺仕訳!L:L)</f>
        <v>0</v>
      </c>
      <c r="H19" s="51">
        <f t="shared" si="2"/>
        <v>0</v>
      </c>
      <c r="I19" s="52"/>
    </row>
    <row r="20" spans="1:9" ht="15" customHeight="1" x14ac:dyDescent="0.4">
      <c r="A20" s="162" t="s">
        <v>10</v>
      </c>
      <c r="C20" s="45" t="s">
        <v>147</v>
      </c>
      <c r="D20" s="49">
        <v>0</v>
      </c>
      <c r="E20" s="49"/>
      <c r="F20" s="49">
        <f>SUMIF(相殺仕訳!J:J,精算表!A20,相殺仕訳!L:L)</f>
        <v>0</v>
      </c>
      <c r="G20" s="50">
        <f>SUMIF(相殺仕訳!K:K,精算表!A20,相殺仕訳!L:L)</f>
        <v>0</v>
      </c>
      <c r="H20" s="51">
        <f t="shared" si="2"/>
        <v>0</v>
      </c>
      <c r="I20" s="52"/>
    </row>
    <row r="21" spans="1:9" ht="15" customHeight="1" x14ac:dyDescent="0.4">
      <c r="A21" s="162" t="s">
        <v>11</v>
      </c>
      <c r="C21" s="45" t="s">
        <v>149</v>
      </c>
      <c r="D21" s="49">
        <v>0</v>
      </c>
      <c r="E21" s="49"/>
      <c r="F21" s="49">
        <f>SUMIF(相殺仕訳!J:J,精算表!A21,相殺仕訳!L:L)</f>
        <v>0</v>
      </c>
      <c r="G21" s="50">
        <f>SUMIF(相殺仕訳!K:K,精算表!A21,相殺仕訳!L:L)</f>
        <v>0</v>
      </c>
      <c r="H21" s="51">
        <f t="shared" si="2"/>
        <v>0</v>
      </c>
      <c r="I21" s="52"/>
    </row>
    <row r="22" spans="1:9" ht="15" customHeight="1" x14ac:dyDescent="0.4">
      <c r="A22" s="162" t="s">
        <v>12</v>
      </c>
      <c r="C22" s="45" t="s">
        <v>150</v>
      </c>
      <c r="D22" s="49">
        <v>63518417</v>
      </c>
      <c r="E22" s="49"/>
      <c r="F22" s="49">
        <f>SUMIF(相殺仕訳!J:J,精算表!A22,相殺仕訳!L:L)</f>
        <v>0</v>
      </c>
      <c r="G22" s="50">
        <f>SUMIF(相殺仕訳!K:K,精算表!A22,相殺仕訳!L:L)</f>
        <v>0</v>
      </c>
      <c r="H22" s="51">
        <f t="shared" si="2"/>
        <v>63518417</v>
      </c>
      <c r="I22" s="52"/>
    </row>
    <row r="23" spans="1:9" ht="15" customHeight="1" x14ac:dyDescent="0.4">
      <c r="A23" s="162" t="s">
        <v>13</v>
      </c>
      <c r="C23" s="45" t="s">
        <v>152</v>
      </c>
      <c r="D23" s="49">
        <v>-40909462</v>
      </c>
      <c r="E23" s="49"/>
      <c r="F23" s="49">
        <f>SUMIF(相殺仕訳!J:J,精算表!A23,相殺仕訳!L:L)</f>
        <v>0</v>
      </c>
      <c r="G23" s="50">
        <f>SUMIF(相殺仕訳!K:K,精算表!A23,相殺仕訳!L:L)</f>
        <v>0</v>
      </c>
      <c r="H23" s="51">
        <f t="shared" si="2"/>
        <v>-40909462</v>
      </c>
      <c r="I23" s="52"/>
    </row>
    <row r="24" spans="1:9" ht="15" customHeight="1" x14ac:dyDescent="0.4">
      <c r="A24" s="162" t="s">
        <v>14</v>
      </c>
      <c r="C24" s="45" t="s">
        <v>154</v>
      </c>
      <c r="D24" s="49">
        <v>27947169</v>
      </c>
      <c r="E24" s="49"/>
      <c r="F24" s="49">
        <f>SUMIF(相殺仕訳!J:J,精算表!A24,相殺仕訳!L:L)</f>
        <v>0</v>
      </c>
      <c r="G24" s="50">
        <f>SUMIF(相殺仕訳!K:K,精算表!A24,相殺仕訳!L:L)</f>
        <v>0</v>
      </c>
      <c r="H24" s="51">
        <f t="shared" si="2"/>
        <v>27947169</v>
      </c>
      <c r="I24" s="52"/>
    </row>
    <row r="25" spans="1:9" ht="15" customHeight="1" x14ac:dyDescent="0.4">
      <c r="A25" s="162"/>
      <c r="C25" s="45" t="s">
        <v>156</v>
      </c>
      <c r="D25" s="46">
        <v>5689159080</v>
      </c>
      <c r="E25" s="46">
        <v>0</v>
      </c>
      <c r="F25" s="46">
        <f t="shared" ref="F25:I25" si="4">SUM(F26:F33)</f>
        <v>0</v>
      </c>
      <c r="G25" s="46">
        <f t="shared" si="4"/>
        <v>0</v>
      </c>
      <c r="H25" s="47">
        <f t="shared" si="2"/>
        <v>5689159080</v>
      </c>
      <c r="I25" s="48">
        <f t="shared" si="4"/>
        <v>0</v>
      </c>
    </row>
    <row r="26" spans="1:9" ht="15" customHeight="1" x14ac:dyDescent="0.4">
      <c r="A26" s="162" t="s">
        <v>202</v>
      </c>
      <c r="C26" s="45" t="s">
        <v>127</v>
      </c>
      <c r="D26" s="49">
        <v>196984178</v>
      </c>
      <c r="E26" s="49"/>
      <c r="F26" s="49">
        <f>SUMIF(相殺仕訳!J:J,精算表!A26,相殺仕訳!L:L)</f>
        <v>0</v>
      </c>
      <c r="G26" s="50">
        <f>SUMIF(相殺仕訳!K:K,精算表!A26,相殺仕訳!L:L)</f>
        <v>0</v>
      </c>
      <c r="H26" s="51">
        <f t="shared" si="2"/>
        <v>196984178</v>
      </c>
      <c r="I26" s="52"/>
    </row>
    <row r="27" spans="1:9" ht="15" customHeight="1" x14ac:dyDescent="0.4">
      <c r="A27" s="162" t="s">
        <v>204</v>
      </c>
      <c r="C27" s="45" t="s">
        <v>131</v>
      </c>
      <c r="D27" s="49">
        <v>1466235849</v>
      </c>
      <c r="E27" s="49"/>
      <c r="F27" s="49">
        <f>SUMIF(相殺仕訳!J:J,精算表!A27,相殺仕訳!L:L)</f>
        <v>0</v>
      </c>
      <c r="G27" s="50">
        <f>SUMIF(相殺仕訳!K:K,精算表!A27,相殺仕訳!L:L)</f>
        <v>0</v>
      </c>
      <c r="H27" s="51">
        <f t="shared" si="2"/>
        <v>1466235849</v>
      </c>
      <c r="I27" s="52"/>
    </row>
    <row r="28" spans="1:9" ht="15" customHeight="1" x14ac:dyDescent="0.4">
      <c r="A28" s="162" t="s">
        <v>327</v>
      </c>
      <c r="C28" s="45" t="s">
        <v>133</v>
      </c>
      <c r="D28" s="49">
        <v>-840790329</v>
      </c>
      <c r="E28" s="49"/>
      <c r="F28" s="49">
        <f>SUMIF(相殺仕訳!J:J,精算表!A28,相殺仕訳!L:L)</f>
        <v>0</v>
      </c>
      <c r="G28" s="50">
        <f>SUMIF(相殺仕訳!K:K,精算表!A28,相殺仕訳!L:L)</f>
        <v>0</v>
      </c>
      <c r="H28" s="51">
        <f t="shared" si="2"/>
        <v>-840790329</v>
      </c>
      <c r="I28" s="52"/>
    </row>
    <row r="29" spans="1:9" ht="15" customHeight="1" x14ac:dyDescent="0.4">
      <c r="A29" s="162" t="s">
        <v>206</v>
      </c>
      <c r="C29" s="45" t="s">
        <v>135</v>
      </c>
      <c r="D29" s="49">
        <v>19089379414</v>
      </c>
      <c r="E29" s="49"/>
      <c r="F29" s="49">
        <f>SUMIF(相殺仕訳!J:J,精算表!A29,相殺仕訳!L:L)</f>
        <v>0</v>
      </c>
      <c r="G29" s="50">
        <f>SUMIF(相殺仕訳!K:K,精算表!A29,相殺仕訳!L:L)</f>
        <v>0</v>
      </c>
      <c r="H29" s="51">
        <f t="shared" si="2"/>
        <v>19089379414</v>
      </c>
      <c r="I29" s="52"/>
    </row>
    <row r="30" spans="1:9" ht="15" customHeight="1" x14ac:dyDescent="0.4">
      <c r="A30" s="162" t="s">
        <v>328</v>
      </c>
      <c r="C30" s="45" t="s">
        <v>137</v>
      </c>
      <c r="D30" s="49">
        <v>-14316959943</v>
      </c>
      <c r="E30" s="49"/>
      <c r="F30" s="49">
        <f>SUMIF(相殺仕訳!J:J,精算表!A30,相殺仕訳!L:L)</f>
        <v>0</v>
      </c>
      <c r="G30" s="50">
        <f>SUMIF(相殺仕訳!K:K,精算表!A30,相殺仕訳!L:L)</f>
        <v>0</v>
      </c>
      <c r="H30" s="51">
        <f t="shared" si="2"/>
        <v>-14316959943</v>
      </c>
      <c r="I30" s="52"/>
    </row>
    <row r="31" spans="1:9" ht="15" customHeight="1" x14ac:dyDescent="0.4">
      <c r="A31" s="162" t="s">
        <v>208</v>
      </c>
      <c r="C31" s="45" t="s">
        <v>150</v>
      </c>
      <c r="D31" s="49">
        <v>705942</v>
      </c>
      <c r="E31" s="49"/>
      <c r="F31" s="49">
        <f>SUMIF(相殺仕訳!J:J,精算表!A31,相殺仕訳!L:L)</f>
        <v>0</v>
      </c>
      <c r="G31" s="50">
        <f>SUMIF(相殺仕訳!K:K,精算表!A31,相殺仕訳!L:L)</f>
        <v>0</v>
      </c>
      <c r="H31" s="51">
        <f t="shared" si="2"/>
        <v>705942</v>
      </c>
      <c r="I31" s="52"/>
    </row>
    <row r="32" spans="1:9" ht="15" customHeight="1" x14ac:dyDescent="0.4">
      <c r="A32" s="162" t="s">
        <v>329</v>
      </c>
      <c r="C32" s="45" t="s">
        <v>152</v>
      </c>
      <c r="D32" s="49">
        <v>-282377</v>
      </c>
      <c r="E32" s="49"/>
      <c r="F32" s="49">
        <f>SUMIF(相殺仕訳!J:J,精算表!A32,相殺仕訳!L:L)</f>
        <v>0</v>
      </c>
      <c r="G32" s="50">
        <f>SUMIF(相殺仕訳!K:K,精算表!A32,相殺仕訳!L:L)</f>
        <v>0</v>
      </c>
      <c r="H32" s="51">
        <f t="shared" si="2"/>
        <v>-282377</v>
      </c>
      <c r="I32" s="52"/>
    </row>
    <row r="33" spans="1:9" ht="15" customHeight="1" x14ac:dyDescent="0.4">
      <c r="A33" s="162" t="s">
        <v>330</v>
      </c>
      <c r="C33" s="45" t="s">
        <v>154</v>
      </c>
      <c r="D33" s="49">
        <v>93886346</v>
      </c>
      <c r="E33" s="49"/>
      <c r="F33" s="49">
        <f>SUMIF(相殺仕訳!J:J,精算表!A33,相殺仕訳!L:L)</f>
        <v>0</v>
      </c>
      <c r="G33" s="50">
        <f>SUMIF(相殺仕訳!K:K,精算表!A33,相殺仕訳!L:L)</f>
        <v>0</v>
      </c>
      <c r="H33" s="51">
        <f t="shared" si="2"/>
        <v>93886346</v>
      </c>
      <c r="I33" s="52"/>
    </row>
    <row r="34" spans="1:9" ht="15" customHeight="1" x14ac:dyDescent="0.4">
      <c r="A34" s="162" t="s">
        <v>23</v>
      </c>
      <c r="C34" s="45" t="s">
        <v>158</v>
      </c>
      <c r="D34" s="49">
        <v>4353461847</v>
      </c>
      <c r="E34" s="49"/>
      <c r="F34" s="49">
        <f>SUMIF(相殺仕訳!J:J,精算表!A34,相殺仕訳!L:L)</f>
        <v>0</v>
      </c>
      <c r="G34" s="50">
        <f>SUMIF(相殺仕訳!K:K,精算表!A34,相殺仕訳!L:L)</f>
        <v>0</v>
      </c>
      <c r="H34" s="51">
        <f t="shared" si="2"/>
        <v>4353461847</v>
      </c>
      <c r="I34" s="52"/>
    </row>
    <row r="35" spans="1:9" ht="15" customHeight="1" x14ac:dyDescent="0.4">
      <c r="A35" s="162" t="s">
        <v>24</v>
      </c>
      <c r="C35" s="45" t="s">
        <v>159</v>
      </c>
      <c r="D35" s="49">
        <v>-3153944673</v>
      </c>
      <c r="E35" s="49"/>
      <c r="F35" s="49">
        <f>SUMIF(相殺仕訳!J:J,精算表!A35,相殺仕訳!L:L)</f>
        <v>0</v>
      </c>
      <c r="G35" s="50">
        <f>SUMIF(相殺仕訳!K:K,精算表!A35,相殺仕訳!L:L)</f>
        <v>0</v>
      </c>
      <c r="H35" s="51">
        <f t="shared" si="2"/>
        <v>-3153944673</v>
      </c>
      <c r="I35" s="52"/>
    </row>
    <row r="36" spans="1:9" ht="15" customHeight="1" x14ac:dyDescent="0.4">
      <c r="A36" s="162"/>
      <c r="C36" s="45" t="s">
        <v>160</v>
      </c>
      <c r="D36" s="46">
        <v>924912354</v>
      </c>
      <c r="E36" s="46">
        <v>0</v>
      </c>
      <c r="F36" s="46">
        <f t="shared" ref="F36:I36" si="5">SUM(F37:F38)</f>
        <v>0</v>
      </c>
      <c r="G36" s="46">
        <f t="shared" si="5"/>
        <v>0</v>
      </c>
      <c r="H36" s="47">
        <f t="shared" si="2"/>
        <v>924912354</v>
      </c>
      <c r="I36" s="48">
        <f t="shared" si="5"/>
        <v>0</v>
      </c>
    </row>
    <row r="37" spans="1:9" ht="15" customHeight="1" x14ac:dyDescent="0.4">
      <c r="A37" s="162" t="s">
        <v>25</v>
      </c>
      <c r="C37" s="45" t="s">
        <v>161</v>
      </c>
      <c r="D37" s="49">
        <v>27641239</v>
      </c>
      <c r="E37" s="49"/>
      <c r="F37" s="49">
        <f>SUMIF(相殺仕訳!J:J,精算表!A37,相殺仕訳!L:L)</f>
        <v>0</v>
      </c>
      <c r="G37" s="50">
        <f>SUMIF(相殺仕訳!K:K,精算表!A37,相殺仕訳!L:L)</f>
        <v>0</v>
      </c>
      <c r="H37" s="51">
        <f t="shared" si="2"/>
        <v>27641239</v>
      </c>
      <c r="I37" s="52"/>
    </row>
    <row r="38" spans="1:9" ht="15" customHeight="1" x14ac:dyDescent="0.4">
      <c r="A38" s="162" t="s">
        <v>26</v>
      </c>
      <c r="C38" s="45" t="s">
        <v>162</v>
      </c>
      <c r="D38" s="49">
        <v>897271115</v>
      </c>
      <c r="E38" s="49"/>
      <c r="F38" s="49">
        <f>SUMIF(相殺仕訳!J:J,精算表!A38,相殺仕訳!L:L)</f>
        <v>0</v>
      </c>
      <c r="G38" s="50">
        <f>SUMIF(相殺仕訳!K:K,精算表!A38,相殺仕訳!L:L)</f>
        <v>0</v>
      </c>
      <c r="H38" s="51">
        <f t="shared" si="2"/>
        <v>897271115</v>
      </c>
      <c r="I38" s="52"/>
    </row>
    <row r="39" spans="1:9" ht="15" customHeight="1" x14ac:dyDescent="0.4">
      <c r="A39" s="163" t="s">
        <v>27</v>
      </c>
      <c r="C39" s="104" t="s">
        <v>426</v>
      </c>
      <c r="D39" s="49">
        <v>0</v>
      </c>
      <c r="E39" s="49"/>
      <c r="F39" s="49">
        <f>SUMIF(相殺仕訳!J:J,精算表!A39,相殺仕訳!L:L)</f>
        <v>0</v>
      </c>
      <c r="G39" s="50">
        <f>SUMIF(相殺仕訳!K:K,精算表!A39,相殺仕訳!L:L)</f>
        <v>0</v>
      </c>
      <c r="H39" s="51">
        <f t="shared" si="2"/>
        <v>0</v>
      </c>
      <c r="I39" s="52"/>
    </row>
    <row r="40" spans="1:9" ht="15" customHeight="1" x14ac:dyDescent="0.4">
      <c r="A40" s="162"/>
      <c r="C40" s="45" t="s">
        <v>163</v>
      </c>
      <c r="D40" s="46">
        <v>2187953961</v>
      </c>
      <c r="E40" s="46">
        <v>0</v>
      </c>
      <c r="F40" s="46">
        <f t="shared" ref="F40:I40" si="6">F41+SUM(F45:F48)+SUM(F51:F52)</f>
        <v>0</v>
      </c>
      <c r="G40" s="46">
        <f t="shared" si="6"/>
        <v>0</v>
      </c>
      <c r="H40" s="47">
        <f t="shared" si="2"/>
        <v>2187953961</v>
      </c>
      <c r="I40" s="48">
        <f t="shared" si="6"/>
        <v>0</v>
      </c>
    </row>
    <row r="41" spans="1:9" ht="15" customHeight="1" x14ac:dyDescent="0.4">
      <c r="A41" s="162"/>
      <c r="C41" s="45" t="s">
        <v>164</v>
      </c>
      <c r="D41" s="46">
        <v>693209813</v>
      </c>
      <c r="E41" s="46">
        <v>0</v>
      </c>
      <c r="F41" s="46">
        <f t="shared" ref="F41:I41" si="7">SUM(F42:F44)</f>
        <v>0</v>
      </c>
      <c r="G41" s="46">
        <f t="shared" si="7"/>
        <v>0</v>
      </c>
      <c r="H41" s="47">
        <f t="shared" si="2"/>
        <v>693209813</v>
      </c>
      <c r="I41" s="48">
        <f t="shared" si="7"/>
        <v>0</v>
      </c>
    </row>
    <row r="42" spans="1:9" ht="15" customHeight="1" x14ac:dyDescent="0.4">
      <c r="A42" s="162" t="s">
        <v>28</v>
      </c>
      <c r="C42" s="45" t="s">
        <v>165</v>
      </c>
      <c r="D42" s="49">
        <v>44687900</v>
      </c>
      <c r="E42" s="49"/>
      <c r="F42" s="49">
        <f>SUMIF(相殺仕訳!J:J,精算表!A42,相殺仕訳!L:L)</f>
        <v>0</v>
      </c>
      <c r="G42" s="50">
        <f>SUMIF(相殺仕訳!K:K,精算表!A42,相殺仕訳!L:L)</f>
        <v>0</v>
      </c>
      <c r="H42" s="51">
        <f t="shared" si="2"/>
        <v>44687900</v>
      </c>
      <c r="I42" s="52"/>
    </row>
    <row r="43" spans="1:9" ht="15" customHeight="1" x14ac:dyDescent="0.4">
      <c r="A43" s="162" t="s">
        <v>29</v>
      </c>
      <c r="C43" s="45" t="s">
        <v>166</v>
      </c>
      <c r="D43" s="49">
        <v>648521913</v>
      </c>
      <c r="E43" s="49"/>
      <c r="F43" s="49">
        <f>SUMIF(相殺仕訳!J:J,精算表!A43,相殺仕訳!L:L)</f>
        <v>0</v>
      </c>
      <c r="G43" s="50">
        <f>SUMIF(相殺仕訳!K:K,精算表!A43,相殺仕訳!L:L)</f>
        <v>0</v>
      </c>
      <c r="H43" s="51">
        <f t="shared" si="2"/>
        <v>648521913</v>
      </c>
      <c r="I43" s="52"/>
    </row>
    <row r="44" spans="1:9" ht="15" customHeight="1" x14ac:dyDescent="0.4">
      <c r="A44" s="162" t="s">
        <v>30</v>
      </c>
      <c r="C44" s="45" t="s">
        <v>150</v>
      </c>
      <c r="D44" s="49">
        <v>0</v>
      </c>
      <c r="E44" s="49"/>
      <c r="F44" s="49">
        <f>SUMIF(相殺仕訳!J:J,精算表!A44,相殺仕訳!L:L)</f>
        <v>0</v>
      </c>
      <c r="G44" s="50">
        <f>SUMIF(相殺仕訳!K:K,精算表!A44,相殺仕訳!L:L)</f>
        <v>0</v>
      </c>
      <c r="H44" s="51">
        <f t="shared" si="2"/>
        <v>0</v>
      </c>
      <c r="I44" s="52"/>
    </row>
    <row r="45" spans="1:9" ht="15" customHeight="1" x14ac:dyDescent="0.4">
      <c r="A45" s="162" t="s">
        <v>31</v>
      </c>
      <c r="C45" s="45" t="s">
        <v>167</v>
      </c>
      <c r="D45" s="49">
        <v>13111</v>
      </c>
      <c r="E45" s="49"/>
      <c r="F45" s="49">
        <f>SUMIF(相殺仕訳!J:J,精算表!A45,相殺仕訳!L:L)</f>
        <v>0</v>
      </c>
      <c r="G45" s="50">
        <f>SUMIF(相殺仕訳!K:K,精算表!A45,相殺仕訳!L:L)</f>
        <v>0</v>
      </c>
      <c r="H45" s="51">
        <f t="shared" si="2"/>
        <v>13111</v>
      </c>
      <c r="I45" s="52"/>
    </row>
    <row r="46" spans="1:9" ht="15" customHeight="1" x14ac:dyDescent="0.4">
      <c r="A46" s="162" t="s">
        <v>32</v>
      </c>
      <c r="C46" s="45" t="s">
        <v>168</v>
      </c>
      <c r="D46" s="49">
        <v>109583022</v>
      </c>
      <c r="E46" s="49"/>
      <c r="F46" s="49">
        <f>SUMIF(相殺仕訳!J:J,精算表!A46,相殺仕訳!L:L)</f>
        <v>0</v>
      </c>
      <c r="G46" s="50">
        <f>SUMIF(相殺仕訳!K:K,精算表!A46,相殺仕訳!L:L)</f>
        <v>0</v>
      </c>
      <c r="H46" s="51">
        <f t="shared" si="2"/>
        <v>109583022</v>
      </c>
      <c r="I46" s="52"/>
    </row>
    <row r="47" spans="1:9" ht="15" customHeight="1" x14ac:dyDescent="0.4">
      <c r="A47" s="162" t="s">
        <v>33</v>
      </c>
      <c r="C47" s="45" t="s">
        <v>169</v>
      </c>
      <c r="D47" s="49">
        <v>1198719</v>
      </c>
      <c r="E47" s="49"/>
      <c r="F47" s="49">
        <f>SUMIF(相殺仕訳!J:J,精算表!A47,相殺仕訳!L:L)</f>
        <v>0</v>
      </c>
      <c r="G47" s="50">
        <f>SUMIF(相殺仕訳!K:K,精算表!A47,相殺仕訳!L:L)</f>
        <v>0</v>
      </c>
      <c r="H47" s="51">
        <f t="shared" si="2"/>
        <v>1198719</v>
      </c>
      <c r="I47" s="52"/>
    </row>
    <row r="48" spans="1:9" ht="15" customHeight="1" x14ac:dyDescent="0.4">
      <c r="A48" s="162"/>
      <c r="C48" s="45" t="s">
        <v>170</v>
      </c>
      <c r="D48" s="46">
        <v>1394631520</v>
      </c>
      <c r="E48" s="46">
        <v>0</v>
      </c>
      <c r="F48" s="46">
        <f t="shared" ref="F48:I48" si="8">SUM(F49:F50)</f>
        <v>0</v>
      </c>
      <c r="G48" s="46">
        <f t="shared" si="8"/>
        <v>0</v>
      </c>
      <c r="H48" s="47">
        <f t="shared" si="2"/>
        <v>1394631520</v>
      </c>
      <c r="I48" s="48">
        <f t="shared" si="8"/>
        <v>0</v>
      </c>
    </row>
    <row r="49" spans="1:9" ht="15" customHeight="1" x14ac:dyDescent="0.4">
      <c r="A49" s="162" t="s">
        <v>34</v>
      </c>
      <c r="C49" s="45" t="s">
        <v>171</v>
      </c>
      <c r="D49" s="49">
        <v>0</v>
      </c>
      <c r="E49" s="49"/>
      <c r="F49" s="49">
        <f>SUMIF(相殺仕訳!J:J,精算表!A49,相殺仕訳!L:L)</f>
        <v>0</v>
      </c>
      <c r="G49" s="50">
        <f>SUMIF(相殺仕訳!K:K,精算表!A49,相殺仕訳!L:L)</f>
        <v>0</v>
      </c>
      <c r="H49" s="51">
        <f t="shared" si="2"/>
        <v>0</v>
      </c>
      <c r="I49" s="52"/>
    </row>
    <row r="50" spans="1:9" ht="15" customHeight="1" x14ac:dyDescent="0.4">
      <c r="A50" s="162" t="s">
        <v>35</v>
      </c>
      <c r="C50" s="45" t="s">
        <v>150</v>
      </c>
      <c r="D50" s="49">
        <v>1394631520</v>
      </c>
      <c r="E50" s="49"/>
      <c r="F50" s="49">
        <f>SUMIF(相殺仕訳!J:J,精算表!A50,相殺仕訳!L:L)</f>
        <v>0</v>
      </c>
      <c r="G50" s="50">
        <f>SUMIF(相殺仕訳!K:K,精算表!A50,相殺仕訳!L:L)</f>
        <v>0</v>
      </c>
      <c r="H50" s="51">
        <f t="shared" si="2"/>
        <v>1394631520</v>
      </c>
      <c r="I50" s="52"/>
    </row>
    <row r="51" spans="1:9" ht="15" customHeight="1" x14ac:dyDescent="0.4">
      <c r="A51" s="162"/>
      <c r="C51" s="45" t="s">
        <v>162</v>
      </c>
      <c r="D51" s="49">
        <v>62791</v>
      </c>
      <c r="E51" s="49"/>
      <c r="F51" s="49">
        <f>SUMIF(相殺仕訳!J:J,精算表!A51,相殺仕訳!L:L)</f>
        <v>0</v>
      </c>
      <c r="G51" s="50">
        <f>SUMIF(相殺仕訳!K:K,精算表!A51,相殺仕訳!L:L)</f>
        <v>0</v>
      </c>
      <c r="H51" s="51">
        <f t="shared" si="2"/>
        <v>62791</v>
      </c>
      <c r="I51" s="52"/>
    </row>
    <row r="52" spans="1:9" ht="15" customHeight="1" x14ac:dyDescent="0.4">
      <c r="A52" s="162" t="s">
        <v>36</v>
      </c>
      <c r="C52" s="45" t="s">
        <v>172</v>
      </c>
      <c r="D52" s="49">
        <v>-10745015</v>
      </c>
      <c r="E52" s="49"/>
      <c r="F52" s="49">
        <f>SUMIF(相殺仕訳!J:J,精算表!A52,相殺仕訳!L:L)</f>
        <v>0</v>
      </c>
      <c r="G52" s="50">
        <f>SUMIF(相殺仕訳!K:K,精算表!A52,相殺仕訳!L:L)</f>
        <v>0</v>
      </c>
      <c r="H52" s="51">
        <f t="shared" si="2"/>
        <v>-10745015</v>
      </c>
      <c r="I52" s="52"/>
    </row>
    <row r="53" spans="1:9" ht="15" customHeight="1" x14ac:dyDescent="0.4">
      <c r="A53" s="162"/>
      <c r="C53" s="45" t="s">
        <v>173</v>
      </c>
      <c r="D53" s="46">
        <v>2818135367</v>
      </c>
      <c r="E53" s="46">
        <v>0</v>
      </c>
      <c r="F53" s="46">
        <f t="shared" ref="F53:I53" si="9">SUM(F54:F57)+SUM(F60:F62)</f>
        <v>0</v>
      </c>
      <c r="G53" s="46">
        <f t="shared" si="9"/>
        <v>0</v>
      </c>
      <c r="H53" s="47">
        <f t="shared" si="2"/>
        <v>2818135367</v>
      </c>
      <c r="I53" s="48">
        <f t="shared" si="9"/>
        <v>0</v>
      </c>
    </row>
    <row r="54" spans="1:9" ht="15" customHeight="1" x14ac:dyDescent="0.4">
      <c r="A54" s="162" t="s">
        <v>331</v>
      </c>
      <c r="C54" s="45" t="s">
        <v>174</v>
      </c>
      <c r="D54" s="53">
        <v>940161116</v>
      </c>
      <c r="E54" s="53"/>
      <c r="F54" s="53"/>
      <c r="G54" s="54"/>
      <c r="H54" s="55">
        <f t="shared" si="2"/>
        <v>940161116</v>
      </c>
      <c r="I54" s="56"/>
    </row>
    <row r="55" spans="1:9" ht="15" customHeight="1" x14ac:dyDescent="0.4">
      <c r="A55" s="162" t="s">
        <v>37</v>
      </c>
      <c r="C55" s="45" t="s">
        <v>175</v>
      </c>
      <c r="D55" s="49">
        <v>113090279</v>
      </c>
      <c r="E55" s="49"/>
      <c r="F55" s="49">
        <f>SUMIF(相殺仕訳!J:J,精算表!A55,相殺仕訳!L:L)</f>
        <v>0</v>
      </c>
      <c r="G55" s="50">
        <f>SUMIF(相殺仕訳!K:K,精算表!A55,相殺仕訳!L:L)</f>
        <v>0</v>
      </c>
      <c r="H55" s="51">
        <f t="shared" si="2"/>
        <v>113090279</v>
      </c>
      <c r="I55" s="52"/>
    </row>
    <row r="56" spans="1:9" ht="15" customHeight="1" x14ac:dyDescent="0.4">
      <c r="A56" s="162" t="s">
        <v>38</v>
      </c>
      <c r="C56" s="45" t="s">
        <v>176</v>
      </c>
      <c r="D56" s="49">
        <v>545938</v>
      </c>
      <c r="E56" s="49"/>
      <c r="F56" s="49">
        <f>SUMIF(相殺仕訳!J:J,精算表!A56,相殺仕訳!L:L)</f>
        <v>0</v>
      </c>
      <c r="G56" s="50">
        <f>SUMIF(相殺仕訳!K:K,精算表!A56,相殺仕訳!L:L)</f>
        <v>0</v>
      </c>
      <c r="H56" s="51">
        <f t="shared" si="2"/>
        <v>545938</v>
      </c>
      <c r="I56" s="52"/>
    </row>
    <row r="57" spans="1:9" ht="15" customHeight="1" x14ac:dyDescent="0.4">
      <c r="A57" s="162"/>
      <c r="C57" s="45" t="s">
        <v>177</v>
      </c>
      <c r="D57" s="46">
        <v>1741213572</v>
      </c>
      <c r="E57" s="46">
        <v>0</v>
      </c>
      <c r="F57" s="46">
        <f t="shared" ref="F57:I57" si="10">SUM(F58:F59)</f>
        <v>0</v>
      </c>
      <c r="G57" s="46">
        <f t="shared" si="10"/>
        <v>0</v>
      </c>
      <c r="H57" s="47">
        <f t="shared" si="2"/>
        <v>1741213572</v>
      </c>
      <c r="I57" s="48">
        <f t="shared" si="10"/>
        <v>0</v>
      </c>
    </row>
    <row r="58" spans="1:9" ht="15" customHeight="1" x14ac:dyDescent="0.4">
      <c r="A58" s="162" t="s">
        <v>39</v>
      </c>
      <c r="C58" s="45" t="s">
        <v>178</v>
      </c>
      <c r="D58" s="49">
        <v>1629449572</v>
      </c>
      <c r="E58" s="49"/>
      <c r="F58" s="49">
        <f>SUMIF(相殺仕訳!J:J,精算表!A58,相殺仕訳!L:L)</f>
        <v>0</v>
      </c>
      <c r="G58" s="50">
        <f>SUMIF(相殺仕訳!K:K,精算表!A58,相殺仕訳!L:L)</f>
        <v>0</v>
      </c>
      <c r="H58" s="51">
        <f t="shared" si="2"/>
        <v>1629449572</v>
      </c>
      <c r="I58" s="52"/>
    </row>
    <row r="59" spans="1:9" ht="15" customHeight="1" x14ac:dyDescent="0.4">
      <c r="A59" s="162" t="s">
        <v>40</v>
      </c>
      <c r="C59" s="45" t="s">
        <v>179</v>
      </c>
      <c r="D59" s="49">
        <v>111764000</v>
      </c>
      <c r="E59" s="49"/>
      <c r="F59" s="49">
        <f>SUMIF(相殺仕訳!J:J,精算表!A59,相殺仕訳!L:L)</f>
        <v>0</v>
      </c>
      <c r="G59" s="50">
        <f>SUMIF(相殺仕訳!K:K,精算表!A59,相殺仕訳!L:L)</f>
        <v>0</v>
      </c>
      <c r="H59" s="51">
        <f t="shared" si="2"/>
        <v>111764000</v>
      </c>
      <c r="I59" s="52"/>
    </row>
    <row r="60" spans="1:9" ht="15" customHeight="1" x14ac:dyDescent="0.4">
      <c r="A60" s="162" t="s">
        <v>41</v>
      </c>
      <c r="C60" s="45" t="s">
        <v>180</v>
      </c>
      <c r="D60" s="49">
        <v>27294060</v>
      </c>
      <c r="E60" s="49"/>
      <c r="F60" s="49">
        <f>SUMIF(相殺仕訳!J:J,精算表!A60,相殺仕訳!L:L)</f>
        <v>0</v>
      </c>
      <c r="G60" s="50">
        <f>SUMIF(相殺仕訳!K:K,精算表!A60,相殺仕訳!L:L)</f>
        <v>0</v>
      </c>
      <c r="H60" s="51">
        <f t="shared" si="2"/>
        <v>27294060</v>
      </c>
      <c r="I60" s="52"/>
    </row>
    <row r="61" spans="1:9" ht="15" customHeight="1" x14ac:dyDescent="0.4">
      <c r="A61" s="162" t="s">
        <v>42</v>
      </c>
      <c r="C61" s="45" t="s">
        <v>132</v>
      </c>
      <c r="D61" s="49">
        <v>2014295</v>
      </c>
      <c r="E61" s="49"/>
      <c r="F61" s="49">
        <f>SUMIF(相殺仕訳!J:J,精算表!A61,相殺仕訳!L:L)</f>
        <v>0</v>
      </c>
      <c r="G61" s="50">
        <f>SUMIF(相殺仕訳!K:K,精算表!A61,相殺仕訳!L:L)</f>
        <v>0</v>
      </c>
      <c r="H61" s="51">
        <f t="shared" si="2"/>
        <v>2014295</v>
      </c>
      <c r="I61" s="52"/>
    </row>
    <row r="62" spans="1:9" ht="15" customHeight="1" x14ac:dyDescent="0.4">
      <c r="A62" s="162" t="s">
        <v>43</v>
      </c>
      <c r="C62" s="57" t="s">
        <v>181</v>
      </c>
      <c r="D62" s="63">
        <v>-6183893</v>
      </c>
      <c r="E62" s="63"/>
      <c r="F62" s="49">
        <f>SUMIF(相殺仕訳!J:J,精算表!A62,相殺仕訳!L:L)</f>
        <v>0</v>
      </c>
      <c r="G62" s="50">
        <f>SUMIF(相殺仕訳!K:K,精算表!A62,相殺仕訳!L:L)</f>
        <v>0</v>
      </c>
      <c r="H62" s="65">
        <f t="shared" si="2"/>
        <v>-6183893</v>
      </c>
      <c r="I62" s="66"/>
    </row>
    <row r="63" spans="1:9" ht="15" customHeight="1" x14ac:dyDescent="0.4">
      <c r="A63" s="162"/>
      <c r="C63" s="58" t="s">
        <v>183</v>
      </c>
      <c r="D63" s="59">
        <v>19846077641</v>
      </c>
      <c r="E63" s="59">
        <v>0</v>
      </c>
      <c r="F63" s="59">
        <f t="shared" ref="F63:I63" si="11">F7+F53</f>
        <v>0</v>
      </c>
      <c r="G63" s="59">
        <f t="shared" si="11"/>
        <v>0</v>
      </c>
      <c r="H63" s="60">
        <f t="shared" si="2"/>
        <v>19846077641</v>
      </c>
      <c r="I63" s="61">
        <f t="shared" si="11"/>
        <v>0</v>
      </c>
    </row>
    <row r="64" spans="1:9" ht="15" customHeight="1" x14ac:dyDescent="0.4">
      <c r="A64" s="162"/>
      <c r="C64" s="40"/>
      <c r="D64" s="25"/>
      <c r="E64" s="25"/>
      <c r="F64" s="25"/>
      <c r="G64" s="42"/>
      <c r="H64" s="43"/>
      <c r="I64" s="44"/>
    </row>
    <row r="65" spans="1:9" ht="15" customHeight="1" x14ac:dyDescent="0.4">
      <c r="A65" s="162"/>
      <c r="C65" s="45" t="s">
        <v>120</v>
      </c>
      <c r="D65" s="26"/>
      <c r="E65" s="26"/>
      <c r="F65" s="26"/>
      <c r="G65" s="62"/>
      <c r="H65" s="47"/>
      <c r="I65" s="48"/>
    </row>
    <row r="66" spans="1:9" ht="15" customHeight="1" x14ac:dyDescent="0.4">
      <c r="A66" s="162"/>
      <c r="C66" s="45" t="s">
        <v>122</v>
      </c>
      <c r="D66" s="46"/>
      <c r="E66" s="46">
        <v>6017018084</v>
      </c>
      <c r="F66" s="46">
        <f t="shared" ref="F66:G66" si="12">SUM(F67:F71)</f>
        <v>0</v>
      </c>
      <c r="G66" s="46">
        <f t="shared" si="12"/>
        <v>0</v>
      </c>
      <c r="H66" s="47"/>
      <c r="I66" s="48">
        <f>E66-F66+G66</f>
        <v>6017018084</v>
      </c>
    </row>
    <row r="67" spans="1:9" ht="15" customHeight="1" x14ac:dyDescent="0.4">
      <c r="A67" s="162" t="s">
        <v>44</v>
      </c>
      <c r="C67" s="45" t="s">
        <v>124</v>
      </c>
      <c r="D67" s="49"/>
      <c r="E67" s="49">
        <v>4121983991</v>
      </c>
      <c r="F67" s="49">
        <f>SUMIF(相殺仕訳!J:J,精算表!A67,相殺仕訳!L:L)</f>
        <v>0</v>
      </c>
      <c r="G67" s="50">
        <f>SUMIF(相殺仕訳!K:K,精算表!A67,相殺仕訳!L:L)</f>
        <v>0</v>
      </c>
      <c r="H67" s="51"/>
      <c r="I67" s="52">
        <f t="shared" ref="I67:I81" si="13">E67-F67+G67</f>
        <v>4121983991</v>
      </c>
    </row>
    <row r="68" spans="1:9" ht="15" customHeight="1" x14ac:dyDescent="0.4">
      <c r="A68" s="162" t="s">
        <v>45</v>
      </c>
      <c r="C68" s="45" t="s">
        <v>126</v>
      </c>
      <c r="D68" s="49"/>
      <c r="E68" s="49">
        <v>26</v>
      </c>
      <c r="F68" s="49">
        <f>SUMIF(相殺仕訳!J:J,精算表!A68,相殺仕訳!L:L)</f>
        <v>0</v>
      </c>
      <c r="G68" s="50">
        <f>SUMIF(相殺仕訳!K:K,精算表!A68,相殺仕訳!L:L)</f>
        <v>0</v>
      </c>
      <c r="H68" s="51"/>
      <c r="I68" s="52">
        <f t="shared" si="13"/>
        <v>26</v>
      </c>
    </row>
    <row r="69" spans="1:9" ht="15" customHeight="1" x14ac:dyDescent="0.4">
      <c r="A69" s="162" t="s">
        <v>46</v>
      </c>
      <c r="C69" s="45" t="s">
        <v>128</v>
      </c>
      <c r="D69" s="49"/>
      <c r="E69" s="49">
        <v>1350653307</v>
      </c>
      <c r="F69" s="49">
        <f>SUMIF(相殺仕訳!J:J,精算表!A69,相殺仕訳!L:L)</f>
        <v>0</v>
      </c>
      <c r="G69" s="50">
        <f>SUMIF(相殺仕訳!K:K,精算表!A69,相殺仕訳!L:L)</f>
        <v>0</v>
      </c>
      <c r="H69" s="51"/>
      <c r="I69" s="52">
        <f t="shared" si="13"/>
        <v>1350653307</v>
      </c>
    </row>
    <row r="70" spans="1:9" ht="15" customHeight="1" x14ac:dyDescent="0.4">
      <c r="A70" s="162" t="s">
        <v>47</v>
      </c>
      <c r="C70" s="45" t="s">
        <v>130</v>
      </c>
      <c r="D70" s="49"/>
      <c r="E70" s="49">
        <v>0</v>
      </c>
      <c r="F70" s="49">
        <f>SUMIF(相殺仕訳!J:J,精算表!A70,相殺仕訳!L:L)</f>
        <v>0</v>
      </c>
      <c r="G70" s="50">
        <f>SUMIF(相殺仕訳!K:K,精算表!A70,相殺仕訳!L:L)</f>
        <v>0</v>
      </c>
      <c r="H70" s="51"/>
      <c r="I70" s="52">
        <f t="shared" si="13"/>
        <v>0</v>
      </c>
    </row>
    <row r="71" spans="1:9" ht="15" customHeight="1" x14ac:dyDescent="0.4">
      <c r="A71" s="162" t="s">
        <v>48</v>
      </c>
      <c r="C71" s="45" t="s">
        <v>132</v>
      </c>
      <c r="D71" s="49"/>
      <c r="E71" s="49">
        <v>544380760</v>
      </c>
      <c r="F71" s="49">
        <f>SUMIF(相殺仕訳!J:J,精算表!A71,相殺仕訳!L:L)</f>
        <v>0</v>
      </c>
      <c r="G71" s="50">
        <f>SUMIF(相殺仕訳!K:K,精算表!A71,相殺仕訳!L:L)</f>
        <v>0</v>
      </c>
      <c r="H71" s="51"/>
      <c r="I71" s="52">
        <f t="shared" si="13"/>
        <v>544380760</v>
      </c>
    </row>
    <row r="72" spans="1:9" ht="15" customHeight="1" x14ac:dyDescent="0.4">
      <c r="A72" s="162"/>
      <c r="C72" s="45" t="s">
        <v>134</v>
      </c>
      <c r="D72" s="46"/>
      <c r="E72" s="46">
        <v>785078807</v>
      </c>
      <c r="F72" s="46">
        <f t="shared" ref="F72:G72" si="14">SUM(F73:F80)</f>
        <v>0</v>
      </c>
      <c r="G72" s="46">
        <f t="shared" si="14"/>
        <v>0</v>
      </c>
      <c r="H72" s="47"/>
      <c r="I72" s="48">
        <f t="shared" si="13"/>
        <v>785078807</v>
      </c>
    </row>
    <row r="73" spans="1:9" ht="15" customHeight="1" x14ac:dyDescent="0.4">
      <c r="A73" s="162" t="s">
        <v>49</v>
      </c>
      <c r="C73" s="45" t="s">
        <v>136</v>
      </c>
      <c r="D73" s="49"/>
      <c r="E73" s="49">
        <v>435663812</v>
      </c>
      <c r="F73" s="49">
        <f>SUMIF(相殺仕訳!J:J,精算表!A73,相殺仕訳!L:L)</f>
        <v>0</v>
      </c>
      <c r="G73" s="50">
        <f>SUMIF(相殺仕訳!K:K,精算表!A73,相殺仕訳!L:L)</f>
        <v>0</v>
      </c>
      <c r="H73" s="51"/>
      <c r="I73" s="52">
        <f t="shared" si="13"/>
        <v>435663812</v>
      </c>
    </row>
    <row r="74" spans="1:9" ht="15" customHeight="1" x14ac:dyDescent="0.4">
      <c r="A74" s="162" t="s">
        <v>50</v>
      </c>
      <c r="C74" s="45" t="s">
        <v>138</v>
      </c>
      <c r="D74" s="49"/>
      <c r="E74" s="49">
        <v>88036024</v>
      </c>
      <c r="F74" s="49">
        <f>SUMIF(相殺仕訳!J:J,精算表!A74,相殺仕訳!L:L)</f>
        <v>0</v>
      </c>
      <c r="G74" s="50">
        <f>SUMIF(相殺仕訳!K:K,精算表!A74,相殺仕訳!L:L)</f>
        <v>0</v>
      </c>
      <c r="H74" s="51"/>
      <c r="I74" s="52">
        <f t="shared" si="13"/>
        <v>88036024</v>
      </c>
    </row>
    <row r="75" spans="1:9" ht="15" customHeight="1" x14ac:dyDescent="0.4">
      <c r="A75" s="162" t="s">
        <v>51</v>
      </c>
      <c r="C75" s="45" t="s">
        <v>140</v>
      </c>
      <c r="D75" s="49"/>
      <c r="E75" s="49">
        <v>2652661</v>
      </c>
      <c r="F75" s="49">
        <f>SUMIF(相殺仕訳!J:J,精算表!A75,相殺仕訳!L:L)</f>
        <v>0</v>
      </c>
      <c r="G75" s="50">
        <f>SUMIF(相殺仕訳!K:K,精算表!A75,相殺仕訳!L:L)</f>
        <v>0</v>
      </c>
      <c r="H75" s="51"/>
      <c r="I75" s="52">
        <f t="shared" si="13"/>
        <v>2652661</v>
      </c>
    </row>
    <row r="76" spans="1:9" ht="15" customHeight="1" x14ac:dyDescent="0.4">
      <c r="A76" s="162" t="s">
        <v>52</v>
      </c>
      <c r="C76" s="45" t="s">
        <v>142</v>
      </c>
      <c r="D76" s="49"/>
      <c r="E76" s="49">
        <v>14274193</v>
      </c>
      <c r="F76" s="49">
        <f>SUMIF(相殺仕訳!J:J,精算表!A76,相殺仕訳!L:L)</f>
        <v>0</v>
      </c>
      <c r="G76" s="50">
        <f>SUMIF(相殺仕訳!K:K,精算表!A76,相殺仕訳!L:L)</f>
        <v>0</v>
      </c>
      <c r="H76" s="51"/>
      <c r="I76" s="52">
        <f t="shared" si="13"/>
        <v>14274193</v>
      </c>
    </row>
    <row r="77" spans="1:9" ht="15" customHeight="1" x14ac:dyDescent="0.4">
      <c r="A77" s="162" t="s">
        <v>53</v>
      </c>
      <c r="C77" s="45" t="s">
        <v>144</v>
      </c>
      <c r="D77" s="49"/>
      <c r="E77" s="49">
        <v>122760</v>
      </c>
      <c r="F77" s="49">
        <f>SUMIF(相殺仕訳!J:J,精算表!A77,相殺仕訳!L:L)</f>
        <v>0</v>
      </c>
      <c r="G77" s="50">
        <f>SUMIF(相殺仕訳!K:K,精算表!A77,相殺仕訳!L:L)</f>
        <v>0</v>
      </c>
      <c r="H77" s="51"/>
      <c r="I77" s="52">
        <f t="shared" si="13"/>
        <v>122760</v>
      </c>
    </row>
    <row r="78" spans="1:9" ht="15" customHeight="1" x14ac:dyDescent="0.4">
      <c r="A78" s="162" t="s">
        <v>54</v>
      </c>
      <c r="C78" s="45" t="s">
        <v>146</v>
      </c>
      <c r="D78" s="49"/>
      <c r="E78" s="49">
        <v>121661914</v>
      </c>
      <c r="F78" s="49">
        <f>SUMIF(相殺仕訳!J:J,精算表!A78,相殺仕訳!L:L)</f>
        <v>0</v>
      </c>
      <c r="G78" s="50">
        <f>SUMIF(相殺仕訳!K:K,精算表!A78,相殺仕訳!L:L)</f>
        <v>0</v>
      </c>
      <c r="H78" s="51"/>
      <c r="I78" s="52">
        <f t="shared" si="13"/>
        <v>121661914</v>
      </c>
    </row>
    <row r="79" spans="1:9" ht="15" customHeight="1" x14ac:dyDescent="0.4">
      <c r="A79" s="162" t="s">
        <v>55</v>
      </c>
      <c r="C79" s="45" t="s">
        <v>148</v>
      </c>
      <c r="D79" s="49"/>
      <c r="E79" s="49">
        <v>52217305</v>
      </c>
      <c r="F79" s="49">
        <f>SUMIF(相殺仕訳!J:J,精算表!A79,相殺仕訳!L:L)</f>
        <v>0</v>
      </c>
      <c r="G79" s="50">
        <f>SUMIF(相殺仕訳!K:K,精算表!A79,相殺仕訳!L:L)</f>
        <v>0</v>
      </c>
      <c r="H79" s="51"/>
      <c r="I79" s="52">
        <f t="shared" si="13"/>
        <v>52217305</v>
      </c>
    </row>
    <row r="80" spans="1:9" ht="15" customHeight="1" x14ac:dyDescent="0.4">
      <c r="A80" s="162" t="s">
        <v>56</v>
      </c>
      <c r="C80" s="57" t="s">
        <v>132</v>
      </c>
      <c r="D80" s="63"/>
      <c r="E80" s="63">
        <v>70450138</v>
      </c>
      <c r="F80" s="49">
        <f>SUMIF(相殺仕訳!J:J,精算表!A80,相殺仕訳!L:L)</f>
        <v>0</v>
      </c>
      <c r="G80" s="50">
        <f>SUMIF(相殺仕訳!K:K,精算表!A80,相殺仕訳!L:L)</f>
        <v>0</v>
      </c>
      <c r="H80" s="65"/>
      <c r="I80" s="66">
        <f t="shared" si="13"/>
        <v>70450138</v>
      </c>
    </row>
    <row r="81" spans="1:10" ht="15" customHeight="1" x14ac:dyDescent="0.4">
      <c r="A81" s="162"/>
      <c r="C81" s="58" t="s">
        <v>151</v>
      </c>
      <c r="D81" s="59"/>
      <c r="E81" s="59">
        <v>6802096891</v>
      </c>
      <c r="F81" s="59">
        <f t="shared" ref="F81:G81" si="15">F72+F66</f>
        <v>0</v>
      </c>
      <c r="G81" s="59">
        <f t="shared" si="15"/>
        <v>0</v>
      </c>
      <c r="H81" s="60"/>
      <c r="I81" s="61">
        <f t="shared" si="13"/>
        <v>6802096891</v>
      </c>
    </row>
    <row r="82" spans="1:10" ht="15" customHeight="1" x14ac:dyDescent="0.4">
      <c r="A82" s="162"/>
      <c r="C82" s="40"/>
      <c r="D82" s="25"/>
      <c r="E82" s="25"/>
      <c r="F82" s="25"/>
      <c r="G82" s="42"/>
      <c r="H82" s="43"/>
      <c r="I82" s="44"/>
    </row>
    <row r="83" spans="1:10" ht="15" customHeight="1" x14ac:dyDescent="0.4">
      <c r="A83" s="162"/>
      <c r="C83" s="45" t="s">
        <v>153</v>
      </c>
      <c r="D83" s="26"/>
      <c r="E83" s="26"/>
      <c r="F83" s="26"/>
      <c r="G83" s="62"/>
      <c r="H83" s="47"/>
      <c r="I83" s="48"/>
    </row>
    <row r="84" spans="1:10" ht="15" customHeight="1" x14ac:dyDescent="0.4">
      <c r="A84" s="162"/>
      <c r="C84" s="45" t="s">
        <v>155</v>
      </c>
      <c r="D84" s="49"/>
      <c r="E84" s="49">
        <v>18769701784</v>
      </c>
      <c r="F84" s="49"/>
      <c r="G84" s="50"/>
      <c r="H84" s="51"/>
      <c r="I84" s="52">
        <f t="shared" ref="I84:I86" si="16">E84-F84+G84</f>
        <v>18769701784</v>
      </c>
    </row>
    <row r="85" spans="1:10" ht="15" customHeight="1" x14ac:dyDescent="0.4">
      <c r="A85" s="162"/>
      <c r="C85" s="57" t="s">
        <v>157</v>
      </c>
      <c r="D85" s="63"/>
      <c r="E85" s="63">
        <v>-5725721034</v>
      </c>
      <c r="F85" s="63"/>
      <c r="G85" s="64"/>
      <c r="H85" s="65"/>
      <c r="I85" s="66">
        <f t="shared" si="16"/>
        <v>-5725721034</v>
      </c>
    </row>
    <row r="86" spans="1:10" ht="15" customHeight="1" thickBot="1" x14ac:dyDescent="0.45">
      <c r="A86" s="162"/>
      <c r="C86" s="67" t="s">
        <v>182</v>
      </c>
      <c r="D86" s="68"/>
      <c r="E86" s="68">
        <v>13043980750</v>
      </c>
      <c r="F86" s="68">
        <f t="shared" ref="F86:G86" si="17">SUM(F84:F85)</f>
        <v>0</v>
      </c>
      <c r="G86" s="68">
        <f t="shared" si="17"/>
        <v>0</v>
      </c>
      <c r="H86" s="69"/>
      <c r="I86" s="70">
        <f t="shared" si="16"/>
        <v>13043980750</v>
      </c>
    </row>
    <row r="87" spans="1:10" ht="15" customHeight="1" thickTop="1" thickBot="1" x14ac:dyDescent="0.45">
      <c r="A87" s="162"/>
      <c r="C87" s="71"/>
      <c r="D87" s="72">
        <f>D63</f>
        <v>19846077641</v>
      </c>
      <c r="E87" s="73">
        <v>19846077641</v>
      </c>
      <c r="F87" s="72">
        <f>F63</f>
        <v>0</v>
      </c>
      <c r="G87" s="73">
        <f>G86+G81</f>
        <v>0</v>
      </c>
      <c r="H87" s="74">
        <f>H63</f>
        <v>19846077641</v>
      </c>
      <c r="I87" s="75">
        <f>I86+I81</f>
        <v>19846077641</v>
      </c>
      <c r="J87" s="182"/>
    </row>
    <row r="88" spans="1:10" ht="15" customHeight="1" x14ac:dyDescent="0.4">
      <c r="A88" s="162"/>
      <c r="C88" s="76"/>
      <c r="D88" s="77"/>
      <c r="E88" s="77"/>
      <c r="F88" s="77"/>
      <c r="G88" s="77"/>
      <c r="H88" s="76"/>
      <c r="I88" s="76"/>
    </row>
    <row r="89" spans="1:10" ht="15" customHeight="1" thickBot="1" x14ac:dyDescent="0.45">
      <c r="A89" s="162"/>
      <c r="C89" s="34" t="s">
        <v>332</v>
      </c>
      <c r="D89" s="78"/>
      <c r="E89" s="78"/>
      <c r="F89" s="78"/>
      <c r="G89" s="78"/>
      <c r="H89" s="78"/>
      <c r="I89" s="78"/>
    </row>
    <row r="90" spans="1:10" ht="15" customHeight="1" x14ac:dyDescent="0.4">
      <c r="A90" s="162"/>
      <c r="C90" s="203" t="s">
        <v>314</v>
      </c>
      <c r="D90" s="198" t="str">
        <f t="shared" ref="D90" si="18">D4</f>
        <v>連結会計合算</v>
      </c>
      <c r="E90" s="199"/>
      <c r="F90" s="198" t="s">
        <v>322</v>
      </c>
      <c r="G90" s="200"/>
      <c r="H90" s="201" t="s">
        <v>323</v>
      </c>
      <c r="I90" s="202"/>
    </row>
    <row r="91" spans="1:10" ht="15" customHeight="1" x14ac:dyDescent="0.4">
      <c r="A91" s="162"/>
      <c r="C91" s="204"/>
      <c r="D91" s="36" t="s">
        <v>221</v>
      </c>
      <c r="E91" s="37" t="s">
        <v>222</v>
      </c>
      <c r="F91" s="36" t="s">
        <v>221</v>
      </c>
      <c r="G91" s="37" t="s">
        <v>222</v>
      </c>
      <c r="H91" s="38" t="s">
        <v>221</v>
      </c>
      <c r="I91" s="39" t="s">
        <v>222</v>
      </c>
    </row>
    <row r="92" spans="1:10" ht="15" customHeight="1" x14ac:dyDescent="0.4">
      <c r="A92" s="162"/>
      <c r="C92" s="40" t="s">
        <v>333</v>
      </c>
      <c r="D92" s="25">
        <v>10009910459</v>
      </c>
      <c r="E92" s="41"/>
      <c r="F92" s="25">
        <f t="shared" ref="F92:G92" si="19">F93+F108</f>
        <v>0</v>
      </c>
      <c r="G92" s="41">
        <f t="shared" si="19"/>
        <v>817363342</v>
      </c>
      <c r="H92" s="43">
        <f t="shared" ref="H92:H112" si="20">D92+F92-G92</f>
        <v>9192547117</v>
      </c>
      <c r="I92" s="44"/>
    </row>
    <row r="93" spans="1:10" ht="15" customHeight="1" x14ac:dyDescent="0.4">
      <c r="A93" s="162"/>
      <c r="C93" s="45" t="s">
        <v>334</v>
      </c>
      <c r="D93" s="26">
        <v>3791981448</v>
      </c>
      <c r="E93" s="46"/>
      <c r="F93" s="26">
        <f t="shared" ref="F93:G93" si="21">F94+F99+F104</f>
        <v>0</v>
      </c>
      <c r="G93" s="46">
        <f t="shared" si="21"/>
        <v>0</v>
      </c>
      <c r="H93" s="47">
        <f t="shared" si="20"/>
        <v>3791981448</v>
      </c>
      <c r="I93" s="48"/>
    </row>
    <row r="94" spans="1:10" ht="15" customHeight="1" x14ac:dyDescent="0.4">
      <c r="A94" s="162"/>
      <c r="C94" s="45" t="s">
        <v>335</v>
      </c>
      <c r="D94" s="26">
        <v>1472431453</v>
      </c>
      <c r="E94" s="46"/>
      <c r="F94" s="26">
        <f t="shared" ref="F94:G94" si="22">SUM(F95:F98)</f>
        <v>0</v>
      </c>
      <c r="G94" s="46">
        <f t="shared" si="22"/>
        <v>0</v>
      </c>
      <c r="H94" s="47">
        <f t="shared" si="20"/>
        <v>1472431453</v>
      </c>
      <c r="I94" s="48"/>
    </row>
    <row r="95" spans="1:10" ht="15" customHeight="1" x14ac:dyDescent="0.4">
      <c r="A95" s="162" t="s">
        <v>57</v>
      </c>
      <c r="C95" s="45" t="s">
        <v>336</v>
      </c>
      <c r="D95" s="49">
        <v>1298239767</v>
      </c>
      <c r="E95" s="49"/>
      <c r="F95" s="49">
        <f>SUMIF(相殺仕訳!J:J,精算表!A95,相殺仕訳!L:L)</f>
        <v>0</v>
      </c>
      <c r="G95" s="50">
        <f>SUMIF(相殺仕訳!K:K,精算表!A95,相殺仕訳!L:L)</f>
        <v>0</v>
      </c>
      <c r="H95" s="51">
        <f t="shared" si="20"/>
        <v>1298239767</v>
      </c>
      <c r="I95" s="52"/>
    </row>
    <row r="96" spans="1:10" ht="15" customHeight="1" x14ac:dyDescent="0.4">
      <c r="A96" s="162" t="s">
        <v>58</v>
      </c>
      <c r="C96" s="45" t="s">
        <v>337</v>
      </c>
      <c r="D96" s="49">
        <v>50634422</v>
      </c>
      <c r="E96" s="49"/>
      <c r="F96" s="49">
        <f>SUMIF(相殺仕訳!J:J,精算表!A96,相殺仕訳!L:L)</f>
        <v>0</v>
      </c>
      <c r="G96" s="50">
        <f>SUMIF(相殺仕訳!K:K,精算表!A96,相殺仕訳!L:L)</f>
        <v>0</v>
      </c>
      <c r="H96" s="51">
        <f t="shared" si="20"/>
        <v>50634422</v>
      </c>
      <c r="I96" s="52"/>
    </row>
    <row r="97" spans="1:9" ht="15" customHeight="1" x14ac:dyDescent="0.4">
      <c r="A97" s="162" t="s">
        <v>59</v>
      </c>
      <c r="C97" s="45" t="s">
        <v>338</v>
      </c>
      <c r="D97" s="49">
        <v>6955546</v>
      </c>
      <c r="E97" s="49"/>
      <c r="F97" s="49">
        <f>SUMIF(相殺仕訳!J:J,精算表!A97,相殺仕訳!L:L)</f>
        <v>0</v>
      </c>
      <c r="G97" s="50">
        <f>SUMIF(相殺仕訳!K:K,精算表!A97,相殺仕訳!L:L)</f>
        <v>0</v>
      </c>
      <c r="H97" s="51">
        <f t="shared" si="20"/>
        <v>6955546</v>
      </c>
      <c r="I97" s="52"/>
    </row>
    <row r="98" spans="1:9" ht="15" customHeight="1" x14ac:dyDescent="0.4">
      <c r="A98" s="162" t="s">
        <v>60</v>
      </c>
      <c r="C98" s="45" t="s">
        <v>150</v>
      </c>
      <c r="D98" s="49">
        <v>116601718</v>
      </c>
      <c r="E98" s="49"/>
      <c r="F98" s="49">
        <f>SUMIF(相殺仕訳!J:J,精算表!A98,相殺仕訳!L:L)</f>
        <v>0</v>
      </c>
      <c r="G98" s="50">
        <f>SUMIF(相殺仕訳!K:K,精算表!A98,相殺仕訳!L:L)</f>
        <v>0</v>
      </c>
      <c r="H98" s="51">
        <f t="shared" si="20"/>
        <v>116601718</v>
      </c>
      <c r="I98" s="52"/>
    </row>
    <row r="99" spans="1:9" ht="15" customHeight="1" x14ac:dyDescent="0.4">
      <c r="A99" s="162"/>
      <c r="C99" s="45" t="s">
        <v>339</v>
      </c>
      <c r="D99" s="46">
        <v>2180908240</v>
      </c>
      <c r="E99" s="46"/>
      <c r="F99" s="46">
        <f t="shared" ref="F99:G99" si="23">SUM(F100:F103)</f>
        <v>0</v>
      </c>
      <c r="G99" s="46">
        <f t="shared" si="23"/>
        <v>0</v>
      </c>
      <c r="H99" s="47">
        <f t="shared" si="20"/>
        <v>2180908240</v>
      </c>
      <c r="I99" s="48"/>
    </row>
    <row r="100" spans="1:9" ht="15" customHeight="1" x14ac:dyDescent="0.4">
      <c r="A100" s="162" t="s">
        <v>61</v>
      </c>
      <c r="C100" s="45" t="s">
        <v>340</v>
      </c>
      <c r="D100" s="49">
        <v>1317187566</v>
      </c>
      <c r="E100" s="49"/>
      <c r="F100" s="49">
        <f>SUMIF(相殺仕訳!J:J,精算表!A100,相殺仕訳!L:L)</f>
        <v>0</v>
      </c>
      <c r="G100" s="50">
        <f>SUMIF(相殺仕訳!K:K,精算表!A100,相殺仕訳!L:L)</f>
        <v>0</v>
      </c>
      <c r="H100" s="51">
        <f t="shared" si="20"/>
        <v>1317187566</v>
      </c>
      <c r="I100" s="52"/>
    </row>
    <row r="101" spans="1:9" ht="15" customHeight="1" x14ac:dyDescent="0.4">
      <c r="A101" s="162" t="s">
        <v>62</v>
      </c>
      <c r="C101" s="45" t="s">
        <v>341</v>
      </c>
      <c r="D101" s="49">
        <v>116589462</v>
      </c>
      <c r="E101" s="49"/>
      <c r="F101" s="49">
        <f>SUMIF(相殺仕訳!J:J,精算表!A101,相殺仕訳!L:L)</f>
        <v>0</v>
      </c>
      <c r="G101" s="50">
        <f>SUMIF(相殺仕訳!K:K,精算表!A101,相殺仕訳!L:L)</f>
        <v>0</v>
      </c>
      <c r="H101" s="51">
        <f t="shared" si="20"/>
        <v>116589462</v>
      </c>
      <c r="I101" s="52"/>
    </row>
    <row r="102" spans="1:9" ht="15" customHeight="1" x14ac:dyDescent="0.4">
      <c r="A102" s="162" t="s">
        <v>63</v>
      </c>
      <c r="C102" s="45" t="s">
        <v>342</v>
      </c>
      <c r="D102" s="49">
        <v>747114942</v>
      </c>
      <c r="E102" s="49"/>
      <c r="F102" s="49">
        <f>SUMIF(相殺仕訳!J:J,精算表!A102,相殺仕訳!L:L)</f>
        <v>0</v>
      </c>
      <c r="G102" s="50">
        <f>SUMIF(相殺仕訳!K:K,精算表!A102,相殺仕訳!L:L)</f>
        <v>0</v>
      </c>
      <c r="H102" s="51">
        <f t="shared" si="20"/>
        <v>747114942</v>
      </c>
      <c r="I102" s="52"/>
    </row>
    <row r="103" spans="1:9" ht="15" customHeight="1" x14ac:dyDescent="0.4">
      <c r="A103" s="162" t="s">
        <v>64</v>
      </c>
      <c r="C103" s="45" t="s">
        <v>150</v>
      </c>
      <c r="D103" s="49">
        <v>16270</v>
      </c>
      <c r="E103" s="49"/>
      <c r="F103" s="49">
        <f>SUMIF(相殺仕訳!J:J,精算表!A103,相殺仕訳!L:L)</f>
        <v>0</v>
      </c>
      <c r="G103" s="50">
        <f>SUMIF(相殺仕訳!K:K,精算表!A103,相殺仕訳!L:L)</f>
        <v>0</v>
      </c>
      <c r="H103" s="51">
        <f t="shared" si="20"/>
        <v>16270</v>
      </c>
      <c r="I103" s="52"/>
    </row>
    <row r="104" spans="1:9" ht="15" customHeight="1" x14ac:dyDescent="0.4">
      <c r="A104" s="162"/>
      <c r="C104" s="45" t="s">
        <v>343</v>
      </c>
      <c r="D104" s="26">
        <v>138641755</v>
      </c>
      <c r="E104" s="46"/>
      <c r="F104" s="26">
        <f t="shared" ref="F104:G104" si="24">SUM(F105:F107)</f>
        <v>0</v>
      </c>
      <c r="G104" s="46">
        <f t="shared" si="24"/>
        <v>0</v>
      </c>
      <c r="H104" s="47">
        <f t="shared" si="20"/>
        <v>138641755</v>
      </c>
      <c r="I104" s="48"/>
    </row>
    <row r="105" spans="1:9" ht="15" customHeight="1" x14ac:dyDescent="0.4">
      <c r="A105" s="162" t="s">
        <v>65</v>
      </c>
      <c r="C105" s="45" t="s">
        <v>344</v>
      </c>
      <c r="D105" s="49">
        <v>17781482</v>
      </c>
      <c r="E105" s="49"/>
      <c r="F105" s="49">
        <f>SUMIF(相殺仕訳!J:J,精算表!A105,相殺仕訳!L:L)</f>
        <v>0</v>
      </c>
      <c r="G105" s="50">
        <f>SUMIF(相殺仕訳!K:K,精算表!A105,相殺仕訳!L:L)</f>
        <v>0</v>
      </c>
      <c r="H105" s="51">
        <f t="shared" si="20"/>
        <v>17781482</v>
      </c>
      <c r="I105" s="52"/>
    </row>
    <row r="106" spans="1:9" ht="15" customHeight="1" x14ac:dyDescent="0.4">
      <c r="A106" s="162" t="s">
        <v>66</v>
      </c>
      <c r="C106" s="45" t="s">
        <v>345</v>
      </c>
      <c r="D106" s="49">
        <v>12060375</v>
      </c>
      <c r="E106" s="49"/>
      <c r="F106" s="49">
        <f>SUMIF(相殺仕訳!J:J,精算表!A106,相殺仕訳!L:L)</f>
        <v>0</v>
      </c>
      <c r="G106" s="50">
        <f>SUMIF(相殺仕訳!K:K,精算表!A106,相殺仕訳!L:L)</f>
        <v>0</v>
      </c>
      <c r="H106" s="51">
        <f t="shared" si="20"/>
        <v>12060375</v>
      </c>
      <c r="I106" s="52"/>
    </row>
    <row r="107" spans="1:9" ht="15" customHeight="1" x14ac:dyDescent="0.4">
      <c r="A107" s="162" t="s">
        <v>67</v>
      </c>
      <c r="C107" s="45" t="s">
        <v>150</v>
      </c>
      <c r="D107" s="49">
        <v>108799898</v>
      </c>
      <c r="E107" s="49"/>
      <c r="F107" s="49">
        <f>SUMIF(相殺仕訳!J:J,精算表!A107,相殺仕訳!L:L)</f>
        <v>0</v>
      </c>
      <c r="G107" s="50">
        <f>SUMIF(相殺仕訳!K:K,精算表!A107,相殺仕訳!L:L)</f>
        <v>0</v>
      </c>
      <c r="H107" s="51">
        <f t="shared" si="20"/>
        <v>108799898</v>
      </c>
      <c r="I107" s="52"/>
    </row>
    <row r="108" spans="1:9" ht="15" customHeight="1" x14ac:dyDescent="0.4">
      <c r="A108" s="162"/>
      <c r="C108" s="45" t="s">
        <v>346</v>
      </c>
      <c r="D108" s="26">
        <v>6217929011</v>
      </c>
      <c r="E108" s="46"/>
      <c r="F108" s="26">
        <f t="shared" ref="F108:G108" si="25">SUM(F109:F112)</f>
        <v>0</v>
      </c>
      <c r="G108" s="46">
        <f t="shared" si="25"/>
        <v>817363342</v>
      </c>
      <c r="H108" s="47">
        <f t="shared" si="20"/>
        <v>5400565669</v>
      </c>
      <c r="I108" s="48"/>
    </row>
    <row r="109" spans="1:9" ht="15" customHeight="1" x14ac:dyDescent="0.4">
      <c r="A109" s="162" t="s">
        <v>68</v>
      </c>
      <c r="C109" s="45" t="s">
        <v>347</v>
      </c>
      <c r="D109" s="49">
        <v>5753710502</v>
      </c>
      <c r="E109" s="49"/>
      <c r="F109" s="49">
        <f>SUMIF(相殺仕訳!J:J,精算表!A109,相殺仕訳!L:L)</f>
        <v>0</v>
      </c>
      <c r="G109" s="50">
        <f>SUMIF(相殺仕訳!K:K,精算表!A109,相殺仕訳!L:L)</f>
        <v>817363342</v>
      </c>
      <c r="H109" s="51">
        <f t="shared" si="20"/>
        <v>4936347160</v>
      </c>
      <c r="I109" s="52"/>
    </row>
    <row r="110" spans="1:9" ht="15" customHeight="1" x14ac:dyDescent="0.4">
      <c r="A110" s="162" t="s">
        <v>69</v>
      </c>
      <c r="C110" s="45" t="s">
        <v>348</v>
      </c>
      <c r="D110" s="49">
        <v>462495798</v>
      </c>
      <c r="E110" s="49"/>
      <c r="F110" s="49">
        <f>SUMIF(相殺仕訳!J:J,精算表!A110,相殺仕訳!L:L)</f>
        <v>0</v>
      </c>
      <c r="G110" s="50">
        <f>SUMIF(相殺仕訳!K:K,精算表!A110,相殺仕訳!L:L)</f>
        <v>0</v>
      </c>
      <c r="H110" s="51">
        <f t="shared" si="20"/>
        <v>462495798</v>
      </c>
      <c r="I110" s="52"/>
    </row>
    <row r="111" spans="1:9" ht="15" customHeight="1" x14ac:dyDescent="0.4">
      <c r="A111" s="162" t="s">
        <v>70</v>
      </c>
      <c r="C111" s="45" t="s">
        <v>349</v>
      </c>
      <c r="D111" s="49">
        <v>0</v>
      </c>
      <c r="E111" s="49"/>
      <c r="F111" s="49">
        <f>SUMIF(相殺仕訳!J:J,精算表!A111,相殺仕訳!L:L)</f>
        <v>0</v>
      </c>
      <c r="G111" s="50">
        <f>SUMIF(相殺仕訳!K:K,精算表!A111,相殺仕訳!L:L)</f>
        <v>0</v>
      </c>
      <c r="H111" s="51">
        <f t="shared" si="20"/>
        <v>0</v>
      </c>
      <c r="I111" s="52"/>
    </row>
    <row r="112" spans="1:9" ht="15" customHeight="1" x14ac:dyDescent="0.4">
      <c r="A112" s="162" t="s">
        <v>71</v>
      </c>
      <c r="C112" s="45" t="s">
        <v>162</v>
      </c>
      <c r="D112" s="49">
        <v>1722711</v>
      </c>
      <c r="E112" s="49"/>
      <c r="F112" s="49">
        <f>SUMIF(相殺仕訳!J:J,精算表!A112,相殺仕訳!L:L)</f>
        <v>0</v>
      </c>
      <c r="G112" s="50">
        <f>SUMIF(相殺仕訳!K:K,精算表!A112,相殺仕訳!L:L)</f>
        <v>0</v>
      </c>
      <c r="H112" s="51">
        <f t="shared" si="20"/>
        <v>1722711</v>
      </c>
      <c r="I112" s="52"/>
    </row>
    <row r="113" spans="1:9" ht="15" customHeight="1" x14ac:dyDescent="0.4">
      <c r="A113" s="162"/>
      <c r="C113" s="45" t="s">
        <v>350</v>
      </c>
      <c r="D113" s="26"/>
      <c r="E113" s="26">
        <v>727778119</v>
      </c>
      <c r="F113" s="26">
        <f t="shared" ref="F113:G113" si="26">SUM(F114:F115)</f>
        <v>0</v>
      </c>
      <c r="G113" s="46">
        <f t="shared" si="26"/>
        <v>0</v>
      </c>
      <c r="H113" s="47"/>
      <c r="I113" s="48">
        <f t="shared" ref="I113:I115" si="27">E113-F113+G113</f>
        <v>727778119</v>
      </c>
    </row>
    <row r="114" spans="1:9" ht="15" customHeight="1" x14ac:dyDescent="0.4">
      <c r="A114" s="162" t="s">
        <v>72</v>
      </c>
      <c r="C114" s="45" t="s">
        <v>351</v>
      </c>
      <c r="D114" s="49"/>
      <c r="E114" s="49">
        <v>525148309</v>
      </c>
      <c r="F114" s="49">
        <f>SUMIF(相殺仕訳!J:J,精算表!A114,相殺仕訳!L:L)</f>
        <v>0</v>
      </c>
      <c r="G114" s="50">
        <f>SUMIF(相殺仕訳!K:K,精算表!A114,相殺仕訳!L:L)</f>
        <v>0</v>
      </c>
      <c r="H114" s="51"/>
      <c r="I114" s="52">
        <f t="shared" si="27"/>
        <v>525148309</v>
      </c>
    </row>
    <row r="115" spans="1:9" ht="15" customHeight="1" x14ac:dyDescent="0.4">
      <c r="A115" s="162" t="s">
        <v>73</v>
      </c>
      <c r="C115" s="79" t="s">
        <v>132</v>
      </c>
      <c r="D115" s="80"/>
      <c r="E115" s="80">
        <v>202629810</v>
      </c>
      <c r="F115" s="49">
        <f>SUMIF(相殺仕訳!J:J,精算表!A115,相殺仕訳!L:L)</f>
        <v>0</v>
      </c>
      <c r="G115" s="50">
        <f>SUMIF(相殺仕訳!K:K,精算表!A115,相殺仕訳!L:L)</f>
        <v>0</v>
      </c>
      <c r="H115" s="81"/>
      <c r="I115" s="82">
        <f t="shared" si="27"/>
        <v>202629810</v>
      </c>
    </row>
    <row r="116" spans="1:9" ht="15" customHeight="1" x14ac:dyDescent="0.4">
      <c r="A116" s="162"/>
      <c r="C116" s="58" t="s">
        <v>352</v>
      </c>
      <c r="D116" s="27">
        <v>9282132340</v>
      </c>
      <c r="E116" s="59" t="s">
        <v>472</v>
      </c>
      <c r="F116" s="27">
        <f t="shared" ref="F116:G116" si="28">F92-F113</f>
        <v>0</v>
      </c>
      <c r="G116" s="59">
        <f t="shared" si="28"/>
        <v>817363342</v>
      </c>
      <c r="H116" s="60">
        <f t="shared" ref="H116:H122" si="29">D116+F116-G116</f>
        <v>8464768998</v>
      </c>
      <c r="I116" s="61" t="str">
        <f>IF(I113&gt;H92,I113-H92,"")</f>
        <v/>
      </c>
    </row>
    <row r="117" spans="1:9" ht="15" customHeight="1" x14ac:dyDescent="0.4">
      <c r="A117" s="162"/>
      <c r="C117" s="83" t="s">
        <v>353</v>
      </c>
      <c r="D117" s="84">
        <v>66475318</v>
      </c>
      <c r="E117" s="85"/>
      <c r="F117" s="84">
        <f t="shared" ref="F117:G117" si="30">SUM(F118:F122)</f>
        <v>0</v>
      </c>
      <c r="G117" s="85">
        <f t="shared" si="30"/>
        <v>0</v>
      </c>
      <c r="H117" s="86">
        <f t="shared" si="29"/>
        <v>66475318</v>
      </c>
      <c r="I117" s="87"/>
    </row>
    <row r="118" spans="1:9" ht="15" customHeight="1" x14ac:dyDescent="0.4">
      <c r="A118" s="162" t="s">
        <v>74</v>
      </c>
      <c r="C118" s="45" t="s">
        <v>354</v>
      </c>
      <c r="D118" s="49">
        <v>771139</v>
      </c>
      <c r="E118" s="49"/>
      <c r="F118" s="49">
        <f>SUMIF(相殺仕訳!J:J,精算表!A118,相殺仕訳!L:L)</f>
        <v>0</v>
      </c>
      <c r="G118" s="50">
        <f>SUMIF(相殺仕訳!K:K,精算表!A118,相殺仕訳!L:L)</f>
        <v>0</v>
      </c>
      <c r="H118" s="51">
        <f t="shared" si="29"/>
        <v>771139</v>
      </c>
      <c r="I118" s="52"/>
    </row>
    <row r="119" spans="1:9" ht="15" customHeight="1" x14ac:dyDescent="0.4">
      <c r="A119" s="162" t="s">
        <v>75</v>
      </c>
      <c r="C119" s="45" t="s">
        <v>355</v>
      </c>
      <c r="D119" s="49">
        <v>64160824</v>
      </c>
      <c r="E119" s="49"/>
      <c r="F119" s="49">
        <f>SUMIF(相殺仕訳!J:J,精算表!A119,相殺仕訳!L:L)</f>
        <v>0</v>
      </c>
      <c r="G119" s="50">
        <f>SUMIF(相殺仕訳!K:K,精算表!A119,相殺仕訳!L:L)</f>
        <v>0</v>
      </c>
      <c r="H119" s="51">
        <f t="shared" si="29"/>
        <v>64160824</v>
      </c>
      <c r="I119" s="52"/>
    </row>
    <row r="120" spans="1:9" ht="15" customHeight="1" x14ac:dyDescent="0.4">
      <c r="A120" s="162" t="s">
        <v>76</v>
      </c>
      <c r="C120" s="45" t="s">
        <v>356</v>
      </c>
      <c r="D120" s="49">
        <v>0</v>
      </c>
      <c r="E120" s="49"/>
      <c r="F120" s="49">
        <f>SUMIF(相殺仕訳!J:J,精算表!A120,相殺仕訳!L:L)</f>
        <v>0</v>
      </c>
      <c r="G120" s="50">
        <f>SUMIF(相殺仕訳!K:K,精算表!A120,相殺仕訳!L:L)</f>
        <v>0</v>
      </c>
      <c r="H120" s="51">
        <f t="shared" si="29"/>
        <v>0</v>
      </c>
      <c r="I120" s="52"/>
    </row>
    <row r="121" spans="1:9" ht="15" customHeight="1" x14ac:dyDescent="0.4">
      <c r="A121" s="162" t="s">
        <v>77</v>
      </c>
      <c r="C121" s="45" t="s">
        <v>357</v>
      </c>
      <c r="D121" s="49">
        <v>0</v>
      </c>
      <c r="E121" s="49"/>
      <c r="F121" s="49">
        <f>SUMIF(相殺仕訳!J:J,精算表!A121,相殺仕訳!L:L)</f>
        <v>0</v>
      </c>
      <c r="G121" s="50">
        <f>SUMIF(相殺仕訳!K:K,精算表!A121,相殺仕訳!L:L)</f>
        <v>0</v>
      </c>
      <c r="H121" s="51">
        <f t="shared" si="29"/>
        <v>0</v>
      </c>
      <c r="I121" s="52"/>
    </row>
    <row r="122" spans="1:9" ht="15" customHeight="1" x14ac:dyDescent="0.4">
      <c r="A122" s="162" t="s">
        <v>78</v>
      </c>
      <c r="C122" s="45" t="s">
        <v>132</v>
      </c>
      <c r="D122" s="49">
        <v>1543355</v>
      </c>
      <c r="E122" s="49"/>
      <c r="F122" s="49">
        <f>SUMIF(相殺仕訳!J:J,精算表!A122,相殺仕訳!L:L)</f>
        <v>0</v>
      </c>
      <c r="G122" s="50">
        <f>SUMIF(相殺仕訳!K:K,精算表!A122,相殺仕訳!L:L)</f>
        <v>0</v>
      </c>
      <c r="H122" s="51">
        <f t="shared" si="29"/>
        <v>1543355</v>
      </c>
      <c r="I122" s="52"/>
    </row>
    <row r="123" spans="1:9" ht="15" customHeight="1" x14ac:dyDescent="0.4">
      <c r="A123" s="162"/>
      <c r="C123" s="45" t="s">
        <v>358</v>
      </c>
      <c r="D123" s="26"/>
      <c r="E123" s="26">
        <v>2909406</v>
      </c>
      <c r="F123" s="26">
        <f t="shared" ref="F123:G123" si="31">SUM(F124:F125)</f>
        <v>0</v>
      </c>
      <c r="G123" s="46">
        <f t="shared" si="31"/>
        <v>0</v>
      </c>
      <c r="H123" s="47"/>
      <c r="I123" s="48">
        <f t="shared" ref="I123:I125" si="32">E123-F123+G123</f>
        <v>2909406</v>
      </c>
    </row>
    <row r="124" spans="1:9" ht="15" customHeight="1" x14ac:dyDescent="0.4">
      <c r="A124" s="162" t="s">
        <v>79</v>
      </c>
      <c r="C124" s="45" t="s">
        <v>359</v>
      </c>
      <c r="D124" s="49"/>
      <c r="E124" s="49">
        <v>1172159</v>
      </c>
      <c r="F124" s="49">
        <f>SUMIF(相殺仕訳!J:J,精算表!A124,相殺仕訳!L:L)</f>
        <v>0</v>
      </c>
      <c r="G124" s="50">
        <f>SUMIF(相殺仕訳!K:K,精算表!A124,相殺仕訳!L:L)</f>
        <v>0</v>
      </c>
      <c r="H124" s="51"/>
      <c r="I124" s="52">
        <f t="shared" si="32"/>
        <v>1172159</v>
      </c>
    </row>
    <row r="125" spans="1:9" ht="15" customHeight="1" x14ac:dyDescent="0.4">
      <c r="A125" s="162" t="s">
        <v>80</v>
      </c>
      <c r="C125" s="57" t="s">
        <v>132</v>
      </c>
      <c r="D125" s="63"/>
      <c r="E125" s="63">
        <v>1737247</v>
      </c>
      <c r="F125" s="49">
        <f>SUMIF(相殺仕訳!J:J,精算表!A125,相殺仕訳!L:L)</f>
        <v>0</v>
      </c>
      <c r="G125" s="50">
        <f>SUMIF(相殺仕訳!K:K,精算表!A125,相殺仕訳!L:L)</f>
        <v>0</v>
      </c>
      <c r="H125" s="65"/>
      <c r="I125" s="66">
        <f t="shared" si="32"/>
        <v>1737247</v>
      </c>
    </row>
    <row r="126" spans="1:9" ht="15" customHeight="1" thickBot="1" x14ac:dyDescent="0.45">
      <c r="A126" s="162"/>
      <c r="C126" s="88" t="s">
        <v>360</v>
      </c>
      <c r="D126" s="89">
        <v>9345698252</v>
      </c>
      <c r="E126" s="90" t="s">
        <v>472</v>
      </c>
      <c r="F126" s="89">
        <f t="shared" ref="F126:G126" si="33">F116+F117-F123</f>
        <v>0</v>
      </c>
      <c r="G126" s="90">
        <f t="shared" si="33"/>
        <v>817363342</v>
      </c>
      <c r="H126" s="91">
        <f t="shared" ref="H126" si="34">D126+F126-G126</f>
        <v>8528334910</v>
      </c>
      <c r="I126" s="92" t="str">
        <f>IFERROR(IF(I116&lt;&gt;"",I116-H117+I123,""),"")</f>
        <v/>
      </c>
    </row>
    <row r="127" spans="1:9" ht="15" customHeight="1" x14ac:dyDescent="0.4">
      <c r="A127" s="162"/>
      <c r="C127" s="76"/>
      <c r="D127" s="76"/>
      <c r="E127" s="76"/>
      <c r="F127" s="76"/>
      <c r="G127" s="76"/>
      <c r="H127" s="76"/>
      <c r="I127" s="76"/>
    </row>
    <row r="128" spans="1:9" ht="15" customHeight="1" thickBot="1" x14ac:dyDescent="0.45">
      <c r="A128" s="162"/>
      <c r="C128" s="34" t="s">
        <v>361</v>
      </c>
      <c r="D128" s="78"/>
      <c r="E128" s="78"/>
      <c r="F128" s="78"/>
      <c r="G128" s="78"/>
      <c r="H128" s="78"/>
      <c r="I128" s="78"/>
    </row>
    <row r="129" spans="1:9" ht="15" customHeight="1" x14ac:dyDescent="0.4">
      <c r="A129" s="162"/>
      <c r="C129" s="203" t="s">
        <v>314</v>
      </c>
      <c r="D129" s="198" t="str">
        <f>D4</f>
        <v>連結会計合算</v>
      </c>
      <c r="E129" s="199"/>
      <c r="F129" s="198" t="s">
        <v>322</v>
      </c>
      <c r="G129" s="200"/>
      <c r="H129" s="201" t="s">
        <v>323</v>
      </c>
      <c r="I129" s="202"/>
    </row>
    <row r="130" spans="1:9" ht="15" customHeight="1" x14ac:dyDescent="0.4">
      <c r="A130" s="162"/>
      <c r="C130" s="204"/>
      <c r="D130" s="93" t="s">
        <v>221</v>
      </c>
      <c r="E130" s="93" t="s">
        <v>222</v>
      </c>
      <c r="F130" s="93" t="s">
        <v>221</v>
      </c>
      <c r="G130" s="94" t="s">
        <v>222</v>
      </c>
      <c r="H130" s="38" t="s">
        <v>221</v>
      </c>
      <c r="I130" s="37" t="s">
        <v>222</v>
      </c>
    </row>
    <row r="131" spans="1:9" ht="15" customHeight="1" x14ac:dyDescent="0.4">
      <c r="A131" s="162"/>
      <c r="C131" s="58" t="s">
        <v>362</v>
      </c>
      <c r="D131" s="27">
        <f>純資産計算シート!C3</f>
        <v>18809861221</v>
      </c>
      <c r="E131" s="27">
        <f>純資産計算シート!D3</f>
        <v>-6001574557</v>
      </c>
      <c r="F131" s="27"/>
      <c r="G131" s="95">
        <v>-629537000</v>
      </c>
      <c r="H131" s="60">
        <f>D131</f>
        <v>18809861221</v>
      </c>
      <c r="I131" s="59">
        <f t="shared" ref="I131:I141" si="35">E131-F131+G131</f>
        <v>-6631111557</v>
      </c>
    </row>
    <row r="132" spans="1:9" ht="15" customHeight="1" x14ac:dyDescent="0.4">
      <c r="A132" s="162"/>
      <c r="C132" s="40" t="s">
        <v>363</v>
      </c>
      <c r="D132" s="25"/>
      <c r="E132" s="25">
        <f>純資産計算シート!D4</f>
        <v>-8528334910</v>
      </c>
      <c r="F132" s="25"/>
      <c r="G132" s="42"/>
      <c r="H132" s="43"/>
      <c r="I132" s="41">
        <f t="shared" si="35"/>
        <v>-8528334910</v>
      </c>
    </row>
    <row r="133" spans="1:9" ht="15" customHeight="1" x14ac:dyDescent="0.4">
      <c r="A133" s="162"/>
      <c r="C133" s="45" t="s">
        <v>364</v>
      </c>
      <c r="D133" s="26"/>
      <c r="E133" s="46">
        <f>純資産計算シート!D5</f>
        <v>9438747131</v>
      </c>
      <c r="F133" s="26">
        <f t="shared" ref="F133:G133" si="36">SUM(F134:F135)</f>
        <v>817363342</v>
      </c>
      <c r="G133" s="46">
        <f t="shared" si="36"/>
        <v>0</v>
      </c>
      <c r="H133" s="47"/>
      <c r="I133" s="46">
        <f t="shared" si="35"/>
        <v>8621383789</v>
      </c>
    </row>
    <row r="134" spans="1:9" ht="15" customHeight="1" x14ac:dyDescent="0.4">
      <c r="A134" s="162" t="s">
        <v>81</v>
      </c>
      <c r="C134" s="45" t="s">
        <v>365</v>
      </c>
      <c r="D134" s="49"/>
      <c r="E134" s="49">
        <f>純資産計算シート!D6</f>
        <v>6295471001</v>
      </c>
      <c r="F134" s="49">
        <f>SUMIF(相殺仕訳!J:J,精算表!A134,相殺仕訳!L:L)</f>
        <v>817363342</v>
      </c>
      <c r="G134" s="50">
        <f>SUMIF(相殺仕訳!K:K,精算表!A134,相殺仕訳!L:L)</f>
        <v>0</v>
      </c>
      <c r="H134" s="51"/>
      <c r="I134" s="184">
        <f t="shared" si="35"/>
        <v>5478107659</v>
      </c>
    </row>
    <row r="135" spans="1:9" ht="15" customHeight="1" x14ac:dyDescent="0.4">
      <c r="A135" s="162" t="s">
        <v>82</v>
      </c>
      <c r="C135" s="79" t="s">
        <v>366</v>
      </c>
      <c r="D135" s="80"/>
      <c r="E135" s="80">
        <f>純資産計算シート!D7</f>
        <v>3143276130</v>
      </c>
      <c r="F135" s="49">
        <f>SUMIF(相殺仕訳!J:J,精算表!A135,相殺仕訳!L:L)</f>
        <v>0</v>
      </c>
      <c r="G135" s="50">
        <f>SUMIF(相殺仕訳!K:K,精算表!A135,相殺仕訳!L:L)</f>
        <v>0</v>
      </c>
      <c r="H135" s="81"/>
      <c r="I135" s="185">
        <f t="shared" si="35"/>
        <v>3143276130</v>
      </c>
    </row>
    <row r="136" spans="1:9" ht="15" customHeight="1" x14ac:dyDescent="0.4">
      <c r="A136" s="162"/>
      <c r="C136" s="58" t="s">
        <v>367</v>
      </c>
      <c r="D136" s="27"/>
      <c r="E136" s="59">
        <f>純資産計算シート!D8</f>
        <v>-384642387</v>
      </c>
      <c r="F136" s="27">
        <f t="shared" ref="F136:G136" si="37">F132+F133</f>
        <v>817363342</v>
      </c>
      <c r="G136" s="59">
        <f t="shared" si="37"/>
        <v>0</v>
      </c>
      <c r="H136" s="60"/>
      <c r="I136" s="59">
        <f>I132+I133</f>
        <v>93048879</v>
      </c>
    </row>
    <row r="137" spans="1:9" ht="15" customHeight="1" x14ac:dyDescent="0.4">
      <c r="A137" s="162"/>
      <c r="C137" s="83" t="s">
        <v>368</v>
      </c>
      <c r="D137" s="96">
        <f>純資産計算シート!C9</f>
        <v>-147594929</v>
      </c>
      <c r="E137" s="96">
        <f>純資産計算シート!D9</f>
        <v>147594929</v>
      </c>
      <c r="F137" s="96"/>
      <c r="G137" s="97"/>
      <c r="H137" s="98">
        <f t="shared" ref="H137:H147" si="38">D137</f>
        <v>-147594929</v>
      </c>
      <c r="I137" s="186">
        <f t="shared" si="35"/>
        <v>147594929</v>
      </c>
    </row>
    <row r="138" spans="1:9" ht="15" customHeight="1" x14ac:dyDescent="0.4">
      <c r="A138" s="162"/>
      <c r="C138" s="45" t="s">
        <v>369</v>
      </c>
      <c r="D138" s="99">
        <f>純資産計算シート!C10</f>
        <v>634399024</v>
      </c>
      <c r="E138" s="99">
        <f>純資産計算シート!D10</f>
        <v>-634399024</v>
      </c>
      <c r="F138" s="99"/>
      <c r="G138" s="100"/>
      <c r="H138" s="101">
        <f t="shared" si="38"/>
        <v>634399024</v>
      </c>
      <c r="I138" s="187">
        <f t="shared" si="35"/>
        <v>-634399024</v>
      </c>
    </row>
    <row r="139" spans="1:9" ht="15" customHeight="1" x14ac:dyDescent="0.4">
      <c r="A139" s="162"/>
      <c r="C139" s="45" t="s">
        <v>370</v>
      </c>
      <c r="D139" s="99">
        <f>純資産計算シート!C11</f>
        <v>-984085787</v>
      </c>
      <c r="E139" s="99">
        <f>純資産計算シート!D11</f>
        <v>984085787</v>
      </c>
      <c r="F139" s="99"/>
      <c r="G139" s="100"/>
      <c r="H139" s="101">
        <f t="shared" si="38"/>
        <v>-984085787</v>
      </c>
      <c r="I139" s="187">
        <f t="shared" si="35"/>
        <v>984085787</v>
      </c>
    </row>
    <row r="140" spans="1:9" ht="15" customHeight="1" x14ac:dyDescent="0.4">
      <c r="A140" s="162"/>
      <c r="C140" s="45" t="s">
        <v>371</v>
      </c>
      <c r="D140" s="99">
        <f>純資産計算シート!C12</f>
        <v>402310110</v>
      </c>
      <c r="E140" s="99">
        <f>純資産計算シート!D12</f>
        <v>-402310110</v>
      </c>
      <c r="F140" s="99"/>
      <c r="G140" s="100"/>
      <c r="H140" s="101">
        <f t="shared" si="38"/>
        <v>402310110</v>
      </c>
      <c r="I140" s="187">
        <f t="shared" si="35"/>
        <v>-402310110</v>
      </c>
    </row>
    <row r="141" spans="1:9" ht="15" customHeight="1" x14ac:dyDescent="0.4">
      <c r="A141" s="162"/>
      <c r="C141" s="45" t="s">
        <v>372</v>
      </c>
      <c r="D141" s="99">
        <f>純資産計算シート!C13</f>
        <v>-200218276</v>
      </c>
      <c r="E141" s="99">
        <f>純資産計算シート!D13</f>
        <v>200218276</v>
      </c>
      <c r="F141" s="99"/>
      <c r="G141" s="100"/>
      <c r="H141" s="101">
        <f t="shared" si="38"/>
        <v>-200218276</v>
      </c>
      <c r="I141" s="187">
        <f t="shared" si="35"/>
        <v>200218276</v>
      </c>
    </row>
    <row r="142" spans="1:9" ht="15" customHeight="1" x14ac:dyDescent="0.4">
      <c r="A142" s="162" t="s">
        <v>373</v>
      </c>
      <c r="C142" s="45" t="s">
        <v>374</v>
      </c>
      <c r="D142" s="49">
        <f>純資産計算シート!C14</f>
        <v>0</v>
      </c>
      <c r="E142" s="49">
        <f>純資産計算シート!D14</f>
        <v>0</v>
      </c>
      <c r="F142" s="49">
        <f>SUMIF(相殺仕訳!J:J,精算表!A142,相殺仕訳!L:L)</f>
        <v>0</v>
      </c>
      <c r="G142" s="50">
        <f>SUMIF(相殺仕訳!K:K,精算表!A142,相殺仕訳!L:L)</f>
        <v>0</v>
      </c>
      <c r="H142" s="51">
        <f t="shared" si="38"/>
        <v>0</v>
      </c>
      <c r="I142" s="184">
        <f t="shared" ref="I142:I147" si="39">E142-F142+G142</f>
        <v>0</v>
      </c>
    </row>
    <row r="143" spans="1:9" ht="15" customHeight="1" x14ac:dyDescent="0.4">
      <c r="A143" s="162" t="s">
        <v>375</v>
      </c>
      <c r="C143" s="45" t="s">
        <v>376</v>
      </c>
      <c r="D143" s="49">
        <f>純資産計算シート!C15</f>
        <v>1988240</v>
      </c>
      <c r="E143" s="49">
        <f>純資産計算シート!D15</f>
        <v>0</v>
      </c>
      <c r="F143" s="49">
        <f>SUMIF(相殺仕訳!J:J,精算表!A143,相殺仕訳!L:L)</f>
        <v>0</v>
      </c>
      <c r="G143" s="50">
        <f>SUMIF(相殺仕訳!K:K,精算表!A143,相殺仕訳!L:L)</f>
        <v>0</v>
      </c>
      <c r="H143" s="51">
        <f t="shared" si="38"/>
        <v>1988240</v>
      </c>
      <c r="I143" s="184">
        <f t="shared" si="39"/>
        <v>0</v>
      </c>
    </row>
    <row r="144" spans="1:9" ht="15" customHeight="1" x14ac:dyDescent="0.4">
      <c r="A144" s="162"/>
      <c r="C144" s="45" t="s">
        <v>500</v>
      </c>
      <c r="D144" s="49">
        <f>純資産計算シート!C18</f>
        <v>2866246</v>
      </c>
      <c r="E144" s="49">
        <f>純資産計算シート!D18</f>
        <v>12989271</v>
      </c>
      <c r="F144" s="49"/>
      <c r="G144" s="50"/>
      <c r="H144" s="51">
        <f t="shared" si="38"/>
        <v>2866246</v>
      </c>
      <c r="I144" s="184">
        <f t="shared" si="39"/>
        <v>12989271</v>
      </c>
    </row>
    <row r="145" spans="1:9" ht="15" customHeight="1" x14ac:dyDescent="0.4">
      <c r="A145" s="162" t="s">
        <v>470</v>
      </c>
      <c r="C145" s="45" t="s">
        <v>437</v>
      </c>
      <c r="D145" s="49">
        <f>純資産計算シート!C19</f>
        <v>102581006</v>
      </c>
      <c r="E145" s="49">
        <f>純資産計算シート!D19</f>
        <v>22220444</v>
      </c>
      <c r="F145" s="49">
        <f>SUMIF(相殺仕訳!J:J,"NWその他（固定資産等形成分）",相殺仕訳!L:L)+SUMIF(相殺仕訳!J:J,"NWその他（余剰分(不足分)）",相殺仕訳!L:L)</f>
        <v>0</v>
      </c>
      <c r="G145" s="50">
        <v>629537000</v>
      </c>
      <c r="H145" s="51">
        <f t="shared" si="38"/>
        <v>102581006</v>
      </c>
      <c r="I145" s="184">
        <f t="shared" si="39"/>
        <v>651757444</v>
      </c>
    </row>
    <row r="146" spans="1:9" ht="15" customHeight="1" x14ac:dyDescent="0.4">
      <c r="A146" s="162"/>
      <c r="C146" s="58" t="s">
        <v>311</v>
      </c>
      <c r="D146" s="27">
        <f>D137+D142+D143+D145</f>
        <v>-43025683</v>
      </c>
      <c r="E146" s="27">
        <f>E137+E142+E143+E145+E136</f>
        <v>-214827014</v>
      </c>
      <c r="F146" s="27">
        <f t="shared" ref="F146:G146" si="40">F136+SUM(F142:F145)</f>
        <v>817363342</v>
      </c>
      <c r="G146" s="59">
        <f t="shared" si="40"/>
        <v>629537000</v>
      </c>
      <c r="H146" s="60">
        <f t="shared" si="38"/>
        <v>-43025683</v>
      </c>
      <c r="I146" s="59">
        <f t="shared" si="39"/>
        <v>-402653356</v>
      </c>
    </row>
    <row r="147" spans="1:9" ht="15" customHeight="1" thickBot="1" x14ac:dyDescent="0.45">
      <c r="A147" s="162"/>
      <c r="C147" s="88" t="s">
        <v>378</v>
      </c>
      <c r="D147" s="89">
        <f>D131+D146</f>
        <v>18766835538</v>
      </c>
      <c r="E147" s="89">
        <f>E131+E146</f>
        <v>-6216401571</v>
      </c>
      <c r="F147" s="89"/>
      <c r="G147" s="102"/>
      <c r="H147" s="91">
        <f t="shared" si="38"/>
        <v>18766835538</v>
      </c>
      <c r="I147" s="90">
        <f t="shared" si="39"/>
        <v>-6216401571</v>
      </c>
    </row>
    <row r="148" spans="1:9" ht="15" customHeight="1" x14ac:dyDescent="0.4">
      <c r="A148" s="162"/>
      <c r="C148" s="76"/>
      <c r="D148" s="76"/>
      <c r="E148" s="76"/>
      <c r="F148" s="76"/>
      <c r="G148" s="76"/>
      <c r="H148" s="76"/>
      <c r="I148" s="76"/>
    </row>
    <row r="149" spans="1:9" ht="15" customHeight="1" thickBot="1" x14ac:dyDescent="0.45">
      <c r="A149" s="162"/>
      <c r="C149" s="34" t="s">
        <v>379</v>
      </c>
      <c r="D149" s="78"/>
      <c r="E149" s="78"/>
      <c r="F149" s="78"/>
      <c r="G149" s="78"/>
      <c r="H149" s="78"/>
      <c r="I149" s="78"/>
    </row>
    <row r="150" spans="1:9" ht="15" customHeight="1" x14ac:dyDescent="0.4">
      <c r="A150" s="162"/>
      <c r="C150" s="203" t="s">
        <v>314</v>
      </c>
      <c r="D150" s="198" t="str">
        <f>D4</f>
        <v>連結会計合算</v>
      </c>
      <c r="E150" s="199"/>
      <c r="F150" s="198" t="s">
        <v>322</v>
      </c>
      <c r="G150" s="200"/>
      <c r="H150" s="201" t="s">
        <v>323</v>
      </c>
      <c r="I150" s="202"/>
    </row>
    <row r="151" spans="1:9" ht="15" customHeight="1" x14ac:dyDescent="0.4">
      <c r="A151" s="162"/>
      <c r="C151" s="204"/>
      <c r="D151" s="36" t="s">
        <v>221</v>
      </c>
      <c r="E151" s="36" t="s">
        <v>222</v>
      </c>
      <c r="F151" s="36" t="s">
        <v>221</v>
      </c>
      <c r="G151" s="103" t="s">
        <v>222</v>
      </c>
      <c r="H151" s="38" t="s">
        <v>221</v>
      </c>
      <c r="I151" s="39" t="s">
        <v>222</v>
      </c>
    </row>
    <row r="152" spans="1:9" ht="15" customHeight="1" x14ac:dyDescent="0.4">
      <c r="A152" s="162"/>
      <c r="C152" s="40" t="s">
        <v>380</v>
      </c>
      <c r="D152" s="25"/>
      <c r="E152" s="25"/>
      <c r="F152" s="25"/>
      <c r="G152" s="42"/>
      <c r="H152" s="43"/>
      <c r="I152" s="44"/>
    </row>
    <row r="153" spans="1:9" ht="15" customHeight="1" x14ac:dyDescent="0.4">
      <c r="A153" s="162"/>
      <c r="C153" s="45" t="s">
        <v>381</v>
      </c>
      <c r="D153" s="26"/>
      <c r="E153" s="26">
        <v>9186834559</v>
      </c>
      <c r="F153" s="26">
        <f t="shared" ref="F153:G153" si="41">F154+F159</f>
        <v>817363342</v>
      </c>
      <c r="G153" s="62">
        <f t="shared" si="41"/>
        <v>0</v>
      </c>
      <c r="H153" s="47"/>
      <c r="I153" s="48">
        <f t="shared" ref="I153:I163" si="42">E153-F153+G153</f>
        <v>8369471217</v>
      </c>
    </row>
    <row r="154" spans="1:9" ht="15" customHeight="1" x14ac:dyDescent="0.4">
      <c r="A154" s="162"/>
      <c r="C154" s="45" t="s">
        <v>382</v>
      </c>
      <c r="D154" s="26"/>
      <c r="E154" s="26">
        <v>2961337381</v>
      </c>
      <c r="F154" s="26">
        <f t="shared" ref="F154:G154" si="43">SUM(F155:F158)</f>
        <v>0</v>
      </c>
      <c r="G154" s="62">
        <f t="shared" si="43"/>
        <v>0</v>
      </c>
      <c r="H154" s="47"/>
      <c r="I154" s="48">
        <f t="shared" si="42"/>
        <v>2961337381</v>
      </c>
    </row>
    <row r="155" spans="1:9" ht="15" customHeight="1" x14ac:dyDescent="0.4">
      <c r="A155" s="162" t="s">
        <v>85</v>
      </c>
      <c r="C155" s="45" t="s">
        <v>383</v>
      </c>
      <c r="D155" s="49"/>
      <c r="E155" s="49">
        <v>1426339471</v>
      </c>
      <c r="F155" s="49">
        <f>SUMIF(相殺仕訳!J:J,精算表!A155,相殺仕訳!L:L)</f>
        <v>0</v>
      </c>
      <c r="G155" s="50">
        <f>SUMIF(相殺仕訳!K:K,精算表!A155,相殺仕訳!L:L)</f>
        <v>0</v>
      </c>
      <c r="H155" s="51"/>
      <c r="I155" s="52">
        <f t="shared" si="42"/>
        <v>1426339471</v>
      </c>
    </row>
    <row r="156" spans="1:9" ht="15" customHeight="1" x14ac:dyDescent="0.4">
      <c r="A156" s="162" t="s">
        <v>86</v>
      </c>
      <c r="C156" s="45" t="s">
        <v>384</v>
      </c>
      <c r="D156" s="49"/>
      <c r="E156" s="49">
        <v>1421740395</v>
      </c>
      <c r="F156" s="49">
        <f>SUMIF(相殺仕訳!J:J,精算表!A156,相殺仕訳!L:L)</f>
        <v>0</v>
      </c>
      <c r="G156" s="50">
        <f>SUMIF(相殺仕訳!K:K,精算表!A156,相殺仕訳!L:L)</f>
        <v>0</v>
      </c>
      <c r="H156" s="51"/>
      <c r="I156" s="52">
        <f t="shared" si="42"/>
        <v>1421740395</v>
      </c>
    </row>
    <row r="157" spans="1:9" ht="15" customHeight="1" x14ac:dyDescent="0.4">
      <c r="A157" s="162" t="s">
        <v>87</v>
      </c>
      <c r="C157" s="45" t="s">
        <v>385</v>
      </c>
      <c r="D157" s="49"/>
      <c r="E157" s="49">
        <v>17781482</v>
      </c>
      <c r="F157" s="49">
        <f>SUMIF(相殺仕訳!J:J,精算表!A157,相殺仕訳!L:L)</f>
        <v>0</v>
      </c>
      <c r="G157" s="50">
        <f>SUMIF(相殺仕訳!K:K,精算表!A157,相殺仕訳!L:L)</f>
        <v>0</v>
      </c>
      <c r="H157" s="51"/>
      <c r="I157" s="52">
        <f t="shared" si="42"/>
        <v>17781482</v>
      </c>
    </row>
    <row r="158" spans="1:9" ht="15" customHeight="1" x14ac:dyDescent="0.4">
      <c r="A158" s="162" t="s">
        <v>88</v>
      </c>
      <c r="C158" s="45" t="s">
        <v>386</v>
      </c>
      <c r="D158" s="49"/>
      <c r="E158" s="49">
        <v>95476033</v>
      </c>
      <c r="F158" s="49">
        <f>SUMIF(相殺仕訳!J:J,精算表!A158,相殺仕訳!L:L)</f>
        <v>0</v>
      </c>
      <c r="G158" s="50">
        <f>SUMIF(相殺仕訳!K:K,精算表!A158,相殺仕訳!L:L)</f>
        <v>0</v>
      </c>
      <c r="H158" s="51"/>
      <c r="I158" s="52">
        <f t="shared" si="42"/>
        <v>95476033</v>
      </c>
    </row>
    <row r="159" spans="1:9" ht="15" customHeight="1" x14ac:dyDescent="0.4">
      <c r="A159" s="162"/>
      <c r="C159" s="45" t="s">
        <v>387</v>
      </c>
      <c r="D159" s="26"/>
      <c r="E159" s="46">
        <v>6225497178</v>
      </c>
      <c r="F159" s="26">
        <f t="shared" ref="F159:G159" si="44">SUM(F160:F163)</f>
        <v>817363342</v>
      </c>
      <c r="G159" s="46">
        <f t="shared" si="44"/>
        <v>0</v>
      </c>
      <c r="H159" s="47"/>
      <c r="I159" s="48">
        <f t="shared" si="42"/>
        <v>5408133836</v>
      </c>
    </row>
    <row r="160" spans="1:9" ht="15" customHeight="1" x14ac:dyDescent="0.4">
      <c r="A160" s="162" t="s">
        <v>89</v>
      </c>
      <c r="C160" s="45" t="s">
        <v>388</v>
      </c>
      <c r="D160" s="49"/>
      <c r="E160" s="49">
        <v>5761563025</v>
      </c>
      <c r="F160" s="49">
        <f>SUMIF(相殺仕訳!J:J,精算表!A160,相殺仕訳!L:L)</f>
        <v>817363342</v>
      </c>
      <c r="G160" s="50">
        <f>SUMIF(相殺仕訳!K:K,精算表!A160,相殺仕訳!L:L)</f>
        <v>0</v>
      </c>
      <c r="H160" s="51"/>
      <c r="I160" s="52">
        <f t="shared" si="42"/>
        <v>4944199683</v>
      </c>
    </row>
    <row r="161" spans="1:9" ht="15" customHeight="1" x14ac:dyDescent="0.4">
      <c r="A161" s="162" t="s">
        <v>90</v>
      </c>
      <c r="C161" s="45" t="s">
        <v>389</v>
      </c>
      <c r="D161" s="49"/>
      <c r="E161" s="49">
        <v>462495798</v>
      </c>
      <c r="F161" s="49">
        <f>SUMIF(相殺仕訳!J:J,精算表!A161,相殺仕訳!L:L)</f>
        <v>0</v>
      </c>
      <c r="G161" s="50">
        <f>SUMIF(相殺仕訳!K:K,精算表!A161,相殺仕訳!L:L)</f>
        <v>0</v>
      </c>
      <c r="H161" s="51"/>
      <c r="I161" s="52">
        <f t="shared" si="42"/>
        <v>462495798</v>
      </c>
    </row>
    <row r="162" spans="1:9" ht="15" customHeight="1" x14ac:dyDescent="0.4">
      <c r="A162" s="162" t="s">
        <v>91</v>
      </c>
      <c r="C162" s="45" t="s">
        <v>390</v>
      </c>
      <c r="D162" s="49"/>
      <c r="E162" s="49">
        <v>0</v>
      </c>
      <c r="F162" s="49">
        <f>SUMIF(相殺仕訳!J:J,精算表!A162,相殺仕訳!L:L)</f>
        <v>0</v>
      </c>
      <c r="G162" s="50">
        <f>SUMIF(相殺仕訳!K:K,精算表!A162,相殺仕訳!L:L)</f>
        <v>0</v>
      </c>
      <c r="H162" s="51"/>
      <c r="I162" s="52">
        <f t="shared" si="42"/>
        <v>0</v>
      </c>
    </row>
    <row r="163" spans="1:9" ht="15" customHeight="1" x14ac:dyDescent="0.4">
      <c r="A163" s="162" t="s">
        <v>92</v>
      </c>
      <c r="C163" s="45" t="s">
        <v>386</v>
      </c>
      <c r="D163" s="49"/>
      <c r="E163" s="49">
        <v>1438355</v>
      </c>
      <c r="F163" s="49">
        <f>SUMIF(相殺仕訳!J:J,精算表!A163,相殺仕訳!L:L)</f>
        <v>0</v>
      </c>
      <c r="G163" s="50">
        <f>SUMIF(相殺仕訳!K:K,精算表!A163,相殺仕訳!L:L)</f>
        <v>0</v>
      </c>
      <c r="H163" s="51"/>
      <c r="I163" s="52">
        <f t="shared" si="42"/>
        <v>1438355</v>
      </c>
    </row>
    <row r="164" spans="1:9" ht="15" customHeight="1" x14ac:dyDescent="0.4">
      <c r="A164" s="162"/>
      <c r="C164" s="45" t="s">
        <v>391</v>
      </c>
      <c r="D164" s="46">
        <v>10034555097</v>
      </c>
      <c r="E164" s="46"/>
      <c r="F164" s="26">
        <f t="shared" ref="F164:G164" si="45">SUM(F165:F168)</f>
        <v>0</v>
      </c>
      <c r="G164" s="46">
        <f t="shared" si="45"/>
        <v>817363342</v>
      </c>
      <c r="H164" s="47">
        <f t="shared" ref="H164:H168" si="46">D164+F164-G164</f>
        <v>9217191755</v>
      </c>
      <c r="I164" s="48"/>
    </row>
    <row r="165" spans="1:9" ht="15" customHeight="1" x14ac:dyDescent="0.4">
      <c r="A165" s="162" t="s">
        <v>93</v>
      </c>
      <c r="C165" s="45" t="s">
        <v>392</v>
      </c>
      <c r="D165" s="49">
        <v>6294085781</v>
      </c>
      <c r="E165" s="49"/>
      <c r="F165" s="49">
        <f>SUMIF(相殺仕訳!J:J,精算表!A165,相殺仕訳!L:L)</f>
        <v>0</v>
      </c>
      <c r="G165" s="50">
        <f>SUMIF(相殺仕訳!K:K,精算表!A165,相殺仕訳!L:L)</f>
        <v>817363342</v>
      </c>
      <c r="H165" s="51">
        <f t="shared" si="46"/>
        <v>5476722439</v>
      </c>
      <c r="I165" s="52"/>
    </row>
    <row r="166" spans="1:9" ht="15" customHeight="1" x14ac:dyDescent="0.4">
      <c r="A166" s="162" t="s">
        <v>94</v>
      </c>
      <c r="C166" s="45" t="s">
        <v>393</v>
      </c>
      <c r="D166" s="49">
        <v>3101700026</v>
      </c>
      <c r="E166" s="49"/>
      <c r="F166" s="49">
        <f>SUMIF(相殺仕訳!J:J,精算表!A166,相殺仕訳!L:L)</f>
        <v>0</v>
      </c>
      <c r="G166" s="50">
        <f>SUMIF(相殺仕訳!K:K,精算表!A166,相殺仕訳!L:L)</f>
        <v>0</v>
      </c>
      <c r="H166" s="51">
        <f t="shared" si="46"/>
        <v>3101700026</v>
      </c>
      <c r="I166" s="52"/>
    </row>
    <row r="167" spans="1:9" ht="15" customHeight="1" x14ac:dyDescent="0.4">
      <c r="A167" s="162" t="s">
        <v>95</v>
      </c>
      <c r="C167" s="45" t="s">
        <v>394</v>
      </c>
      <c r="D167" s="49">
        <v>515605129</v>
      </c>
      <c r="E167" s="49"/>
      <c r="F167" s="49">
        <f>SUMIF(相殺仕訳!J:J,精算表!A167,相殺仕訳!L:L)</f>
        <v>0</v>
      </c>
      <c r="G167" s="50">
        <f>SUMIF(相殺仕訳!K:K,精算表!A167,相殺仕訳!L:L)</f>
        <v>0</v>
      </c>
      <c r="H167" s="51">
        <f t="shared" si="46"/>
        <v>515605129</v>
      </c>
      <c r="I167" s="52"/>
    </row>
    <row r="168" spans="1:9" ht="15" customHeight="1" x14ac:dyDescent="0.4">
      <c r="A168" s="162" t="s">
        <v>96</v>
      </c>
      <c r="C168" s="45" t="s">
        <v>395</v>
      </c>
      <c r="D168" s="49">
        <v>123164161</v>
      </c>
      <c r="E168" s="49"/>
      <c r="F168" s="49">
        <f>SUMIF(相殺仕訳!J:J,精算表!A168,相殺仕訳!L:L)</f>
        <v>0</v>
      </c>
      <c r="G168" s="50">
        <f>SUMIF(相殺仕訳!K:K,精算表!A168,相殺仕訳!L:L)</f>
        <v>0</v>
      </c>
      <c r="H168" s="51">
        <f t="shared" si="46"/>
        <v>123164161</v>
      </c>
      <c r="I168" s="52"/>
    </row>
    <row r="169" spans="1:9" ht="15" customHeight="1" x14ac:dyDescent="0.4">
      <c r="A169" s="162"/>
      <c r="C169" s="45" t="s">
        <v>396</v>
      </c>
      <c r="D169" s="26"/>
      <c r="E169" s="46">
        <v>2314494</v>
      </c>
      <c r="F169" s="26">
        <f t="shared" ref="F169:G169" si="47">SUM(F170:F171)</f>
        <v>0</v>
      </c>
      <c r="G169" s="46">
        <f t="shared" si="47"/>
        <v>0</v>
      </c>
      <c r="H169" s="47"/>
      <c r="I169" s="48">
        <f t="shared" ref="I169:I171" si="48">E169-F169+G169</f>
        <v>2314494</v>
      </c>
    </row>
    <row r="170" spans="1:9" ht="15" customHeight="1" x14ac:dyDescent="0.4">
      <c r="A170" s="162" t="s">
        <v>97</v>
      </c>
      <c r="C170" s="45" t="s">
        <v>397</v>
      </c>
      <c r="D170" s="49"/>
      <c r="E170" s="49">
        <v>771139</v>
      </c>
      <c r="F170" s="49">
        <f>SUMIF(相殺仕訳!J:J,精算表!A170,相殺仕訳!L:L)</f>
        <v>0</v>
      </c>
      <c r="G170" s="50">
        <f>SUMIF(相殺仕訳!K:K,精算表!A170,相殺仕訳!L:L)</f>
        <v>0</v>
      </c>
      <c r="H170" s="51"/>
      <c r="I170" s="52">
        <f t="shared" si="48"/>
        <v>771139</v>
      </c>
    </row>
    <row r="171" spans="1:9" ht="15" customHeight="1" x14ac:dyDescent="0.4">
      <c r="A171" s="162" t="s">
        <v>98</v>
      </c>
      <c r="C171" s="45" t="s">
        <v>398</v>
      </c>
      <c r="D171" s="49"/>
      <c r="E171" s="49">
        <v>1543355</v>
      </c>
      <c r="F171" s="49">
        <f>SUMIF(相殺仕訳!J:J,精算表!A171,相殺仕訳!L:L)</f>
        <v>0</v>
      </c>
      <c r="G171" s="50">
        <f>SUMIF(相殺仕訳!K:K,精算表!A171,相殺仕訳!L:L)</f>
        <v>0</v>
      </c>
      <c r="H171" s="51"/>
      <c r="I171" s="52">
        <f t="shared" si="48"/>
        <v>1543355</v>
      </c>
    </row>
    <row r="172" spans="1:9" ht="15" customHeight="1" x14ac:dyDescent="0.4">
      <c r="A172" s="162" t="s">
        <v>399</v>
      </c>
      <c r="C172" s="79" t="s">
        <v>400</v>
      </c>
      <c r="D172" s="80">
        <v>4360736</v>
      </c>
      <c r="E172" s="80"/>
      <c r="F172" s="49">
        <f>SUMIF(相殺仕訳!J:J,精算表!A172,相殺仕訳!L:L)</f>
        <v>0</v>
      </c>
      <c r="G172" s="50">
        <f>SUMIF(相殺仕訳!K:K,精算表!A172,相殺仕訳!L:L)</f>
        <v>0</v>
      </c>
      <c r="H172" s="81">
        <f t="shared" ref="H172" si="49">D172+F172-G172</f>
        <v>4360736</v>
      </c>
      <c r="I172" s="82"/>
    </row>
    <row r="173" spans="1:9" ht="15" customHeight="1" x14ac:dyDescent="0.4">
      <c r="A173" s="162"/>
      <c r="C173" s="58" t="s">
        <v>401</v>
      </c>
      <c r="D173" s="59">
        <v>849766780</v>
      </c>
      <c r="E173" s="59"/>
      <c r="F173" s="27">
        <f>F153</f>
        <v>817363342</v>
      </c>
      <c r="G173" s="59">
        <f t="shared" ref="G173" si="50">-G153+G164-G169+G172</f>
        <v>817363342</v>
      </c>
      <c r="H173" s="60">
        <f>H164+H172-I153-I169</f>
        <v>849766780</v>
      </c>
      <c r="I173" s="61"/>
    </row>
    <row r="174" spans="1:9" ht="15" customHeight="1" x14ac:dyDescent="0.4">
      <c r="A174" s="162"/>
      <c r="C174" s="83" t="s">
        <v>402</v>
      </c>
      <c r="D174" s="84"/>
      <c r="E174" s="85"/>
      <c r="F174" s="84"/>
      <c r="G174" s="85"/>
      <c r="H174" s="86"/>
      <c r="I174" s="87"/>
    </row>
    <row r="175" spans="1:9" ht="15" customHeight="1" x14ac:dyDescent="0.4">
      <c r="A175" s="162"/>
      <c r="C175" s="45" t="s">
        <v>403</v>
      </c>
      <c r="D175" s="26"/>
      <c r="E175" s="26">
        <v>796827929</v>
      </c>
      <c r="F175" s="26">
        <f t="shared" ref="F175:G175" si="51">SUM(F176:F180)</f>
        <v>0</v>
      </c>
      <c r="G175" s="46">
        <f t="shared" si="51"/>
        <v>0</v>
      </c>
      <c r="H175" s="47"/>
      <c r="I175" s="48">
        <f t="shared" ref="I175:I180" si="52">E175-F175+G175</f>
        <v>796827929</v>
      </c>
    </row>
    <row r="176" spans="1:9" ht="15" customHeight="1" x14ac:dyDescent="0.4">
      <c r="A176" s="162" t="s">
        <v>100</v>
      </c>
      <c r="C176" s="45" t="s">
        <v>404</v>
      </c>
      <c r="D176" s="49"/>
      <c r="E176" s="49">
        <v>451531280</v>
      </c>
      <c r="F176" s="49">
        <f>SUMIF(相殺仕訳!J:J,精算表!A176,相殺仕訳!L:L)</f>
        <v>0</v>
      </c>
      <c r="G176" s="50">
        <f>SUMIF(相殺仕訳!K:K,精算表!A176,相殺仕訳!L:L)</f>
        <v>0</v>
      </c>
      <c r="H176" s="51"/>
      <c r="I176" s="52">
        <f t="shared" si="52"/>
        <v>451531280</v>
      </c>
    </row>
    <row r="177" spans="1:9" ht="15" customHeight="1" x14ac:dyDescent="0.4">
      <c r="A177" s="162" t="s">
        <v>101</v>
      </c>
      <c r="C177" s="45" t="s">
        <v>405</v>
      </c>
      <c r="D177" s="49"/>
      <c r="E177" s="49">
        <v>344997155</v>
      </c>
      <c r="F177" s="49">
        <f>SUMIF(相殺仕訳!J:J,精算表!A177,相殺仕訳!L:L)</f>
        <v>0</v>
      </c>
      <c r="G177" s="50">
        <f>SUMIF(相殺仕訳!K:K,精算表!A177,相殺仕訳!L:L)</f>
        <v>0</v>
      </c>
      <c r="H177" s="51"/>
      <c r="I177" s="52">
        <f t="shared" si="52"/>
        <v>344997155</v>
      </c>
    </row>
    <row r="178" spans="1:9" ht="15" customHeight="1" x14ac:dyDescent="0.4">
      <c r="A178" s="162" t="s">
        <v>102</v>
      </c>
      <c r="C178" s="45" t="s">
        <v>406</v>
      </c>
      <c r="D178" s="49"/>
      <c r="E178" s="49">
        <v>0</v>
      </c>
      <c r="F178" s="49">
        <f>SUMIF(相殺仕訳!J:J,精算表!A178,相殺仕訳!L:L)</f>
        <v>0</v>
      </c>
      <c r="G178" s="50">
        <f>SUMIF(相殺仕訳!K:K,精算表!A178,相殺仕訳!L:L)</f>
        <v>0</v>
      </c>
      <c r="H178" s="51"/>
      <c r="I178" s="52">
        <f t="shared" si="52"/>
        <v>0</v>
      </c>
    </row>
    <row r="179" spans="1:9" ht="15" customHeight="1" x14ac:dyDescent="0.4">
      <c r="A179" s="162" t="s">
        <v>103</v>
      </c>
      <c r="C179" s="45" t="s">
        <v>407</v>
      </c>
      <c r="D179" s="49"/>
      <c r="E179" s="49">
        <v>73171</v>
      </c>
      <c r="F179" s="49">
        <f>SUMIF(相殺仕訳!J:J,精算表!A179,相殺仕訳!L:L)</f>
        <v>0</v>
      </c>
      <c r="G179" s="50">
        <f>SUMIF(相殺仕訳!K:K,精算表!A179,相殺仕訳!L:L)</f>
        <v>0</v>
      </c>
      <c r="H179" s="51"/>
      <c r="I179" s="52">
        <f t="shared" si="52"/>
        <v>73171</v>
      </c>
    </row>
    <row r="180" spans="1:9" ht="15" customHeight="1" x14ac:dyDescent="0.4">
      <c r="A180" s="162" t="s">
        <v>104</v>
      </c>
      <c r="C180" s="45" t="s">
        <v>398</v>
      </c>
      <c r="D180" s="49"/>
      <c r="E180" s="49">
        <v>226323</v>
      </c>
      <c r="F180" s="49">
        <f>SUMIF(相殺仕訳!J:J,精算表!A180,相殺仕訳!L:L)</f>
        <v>0</v>
      </c>
      <c r="G180" s="50">
        <f>SUMIF(相殺仕訳!K:K,精算表!A180,相殺仕訳!L:L)</f>
        <v>0</v>
      </c>
      <c r="H180" s="51"/>
      <c r="I180" s="52">
        <f t="shared" si="52"/>
        <v>226323</v>
      </c>
    </row>
    <row r="181" spans="1:9" ht="15" customHeight="1" x14ac:dyDescent="0.4">
      <c r="A181" s="162"/>
      <c r="C181" s="45" t="s">
        <v>408</v>
      </c>
      <c r="D181" s="46">
        <v>179799090</v>
      </c>
      <c r="E181" s="46"/>
      <c r="F181" s="26">
        <f t="shared" ref="F181:G181" si="53">SUM(F182:F186)</f>
        <v>0</v>
      </c>
      <c r="G181" s="46">
        <f t="shared" si="53"/>
        <v>0</v>
      </c>
      <c r="H181" s="47">
        <f t="shared" ref="H181:H187" si="54">D181+F181-G181</f>
        <v>179799090</v>
      </c>
      <c r="I181" s="48"/>
    </row>
    <row r="182" spans="1:9" ht="15" customHeight="1" x14ac:dyDescent="0.4">
      <c r="A182" s="162" t="s">
        <v>105</v>
      </c>
      <c r="C182" s="45" t="s">
        <v>393</v>
      </c>
      <c r="D182" s="49">
        <v>38991366</v>
      </c>
      <c r="E182" s="49"/>
      <c r="F182" s="49">
        <f>SUMIF(相殺仕訳!J:J,精算表!A182,相殺仕訳!L:L)</f>
        <v>0</v>
      </c>
      <c r="G182" s="50">
        <f>SUMIF(相殺仕訳!K:K,精算表!A182,相殺仕訳!L:L)</f>
        <v>0</v>
      </c>
      <c r="H182" s="51">
        <f t="shared" si="54"/>
        <v>38991366</v>
      </c>
      <c r="I182" s="52"/>
    </row>
    <row r="183" spans="1:9" ht="15" customHeight="1" x14ac:dyDescent="0.4">
      <c r="A183" s="162" t="s">
        <v>106</v>
      </c>
      <c r="C183" s="45" t="s">
        <v>409</v>
      </c>
      <c r="D183" s="49">
        <v>139328715</v>
      </c>
      <c r="E183" s="49"/>
      <c r="F183" s="49">
        <f>SUMIF(相殺仕訳!J:J,精算表!A183,相殺仕訳!L:L)</f>
        <v>0</v>
      </c>
      <c r="G183" s="50">
        <f>SUMIF(相殺仕訳!K:K,精算表!A183,相殺仕訳!L:L)</f>
        <v>0</v>
      </c>
      <c r="H183" s="51">
        <f t="shared" si="54"/>
        <v>139328715</v>
      </c>
      <c r="I183" s="52"/>
    </row>
    <row r="184" spans="1:9" ht="15" customHeight="1" x14ac:dyDescent="0.4">
      <c r="A184" s="162" t="s">
        <v>107</v>
      </c>
      <c r="C184" s="45" t="s">
        <v>410</v>
      </c>
      <c r="D184" s="49">
        <v>306850</v>
      </c>
      <c r="E184" s="49"/>
      <c r="F184" s="49">
        <f>SUMIF(相殺仕訳!J:J,精算表!A184,相殺仕訳!L:L)</f>
        <v>0</v>
      </c>
      <c r="G184" s="50">
        <f>SUMIF(相殺仕訳!K:K,精算表!A184,相殺仕訳!L:L)</f>
        <v>0</v>
      </c>
      <c r="H184" s="51">
        <f t="shared" si="54"/>
        <v>306850</v>
      </c>
      <c r="I184" s="52"/>
    </row>
    <row r="185" spans="1:9" ht="15" customHeight="1" x14ac:dyDescent="0.4">
      <c r="A185" s="162" t="s">
        <v>108</v>
      </c>
      <c r="C185" s="45" t="s">
        <v>411</v>
      </c>
      <c r="D185" s="49">
        <v>1172159</v>
      </c>
      <c r="E185" s="49"/>
      <c r="F185" s="49">
        <f>SUMIF(相殺仕訳!J:J,精算表!A185,相殺仕訳!L:L)</f>
        <v>0</v>
      </c>
      <c r="G185" s="50">
        <f>SUMIF(相殺仕訳!K:K,精算表!A185,相殺仕訳!L:L)</f>
        <v>0</v>
      </c>
      <c r="H185" s="51">
        <f t="shared" si="54"/>
        <v>1172159</v>
      </c>
      <c r="I185" s="52"/>
    </row>
    <row r="186" spans="1:9" ht="15" customHeight="1" x14ac:dyDescent="0.4">
      <c r="A186" s="162" t="s">
        <v>109</v>
      </c>
      <c r="C186" s="79" t="s">
        <v>395</v>
      </c>
      <c r="D186" s="80">
        <v>0</v>
      </c>
      <c r="E186" s="80"/>
      <c r="F186" s="49">
        <f>SUMIF(相殺仕訳!J:J,精算表!A186,相殺仕訳!L:L)</f>
        <v>0</v>
      </c>
      <c r="G186" s="50">
        <f>SUMIF(相殺仕訳!K:K,精算表!A186,相殺仕訳!L:L)</f>
        <v>0</v>
      </c>
      <c r="H186" s="81">
        <f t="shared" si="54"/>
        <v>0</v>
      </c>
      <c r="I186" s="82"/>
    </row>
    <row r="187" spans="1:9" ht="15" customHeight="1" x14ac:dyDescent="0.4">
      <c r="A187" s="162"/>
      <c r="C187" s="58" t="s">
        <v>412</v>
      </c>
      <c r="D187" s="59">
        <v>-617028839</v>
      </c>
      <c r="E187" s="59"/>
      <c r="F187" s="27">
        <f t="shared" ref="F187:G187" si="55">F181-F175</f>
        <v>0</v>
      </c>
      <c r="G187" s="59">
        <f t="shared" si="55"/>
        <v>0</v>
      </c>
      <c r="H187" s="60">
        <f t="shared" si="54"/>
        <v>-617028839</v>
      </c>
      <c r="I187" s="61"/>
    </row>
    <row r="188" spans="1:9" ht="15" customHeight="1" x14ac:dyDescent="0.4">
      <c r="A188" s="162"/>
      <c r="C188" s="83" t="s">
        <v>413</v>
      </c>
      <c r="D188" s="84"/>
      <c r="E188" s="85"/>
      <c r="F188" s="84"/>
      <c r="G188" s="85"/>
      <c r="H188" s="86"/>
      <c r="I188" s="87"/>
    </row>
    <row r="189" spans="1:9" ht="15" customHeight="1" x14ac:dyDescent="0.4">
      <c r="A189" s="162"/>
      <c r="C189" s="45" t="s">
        <v>414</v>
      </c>
      <c r="D189" s="26"/>
      <c r="E189" s="26">
        <v>458962178</v>
      </c>
      <c r="F189" s="26">
        <f t="shared" ref="F189:G189" si="56">SUM(F190:F191)</f>
        <v>0</v>
      </c>
      <c r="G189" s="46">
        <f t="shared" si="56"/>
        <v>123266</v>
      </c>
      <c r="H189" s="47"/>
      <c r="I189" s="48">
        <f t="shared" ref="I189:I191" si="57">E189-F189+G189</f>
        <v>459085444</v>
      </c>
    </row>
    <row r="190" spans="1:9" ht="15" customHeight="1" x14ac:dyDescent="0.4">
      <c r="A190" s="162" t="s">
        <v>110</v>
      </c>
      <c r="C190" s="45" t="s">
        <v>415</v>
      </c>
      <c r="D190" s="49"/>
      <c r="E190" s="49">
        <v>458457971</v>
      </c>
      <c r="F190" s="49">
        <f>SUMIF(相殺仕訳!J:J,精算表!A190,相殺仕訳!L:L)</f>
        <v>0</v>
      </c>
      <c r="G190" s="50">
        <f>SUMIF(相殺仕訳!K:K,精算表!A190,相殺仕訳!L:L)</f>
        <v>0</v>
      </c>
      <c r="H190" s="51"/>
      <c r="I190" s="52">
        <f t="shared" si="57"/>
        <v>458457971</v>
      </c>
    </row>
    <row r="191" spans="1:9" ht="15" customHeight="1" x14ac:dyDescent="0.4">
      <c r="A191" s="162" t="s">
        <v>111</v>
      </c>
      <c r="C191" s="45" t="s">
        <v>398</v>
      </c>
      <c r="D191" s="49"/>
      <c r="E191" s="49">
        <v>504207</v>
      </c>
      <c r="F191" s="49"/>
      <c r="G191" s="49">
        <v>123266</v>
      </c>
      <c r="H191" s="51"/>
      <c r="I191" s="52">
        <f t="shared" si="57"/>
        <v>627473</v>
      </c>
    </row>
    <row r="192" spans="1:9" ht="15" customHeight="1" x14ac:dyDescent="0.4">
      <c r="A192" s="162"/>
      <c r="C192" s="45" t="s">
        <v>416</v>
      </c>
      <c r="D192" s="26">
        <v>160790381</v>
      </c>
      <c r="E192" s="46"/>
      <c r="F192" s="26">
        <f t="shared" ref="F192:G192" si="58">SUM(F193:F194)</f>
        <v>0</v>
      </c>
      <c r="G192" s="46">
        <f t="shared" si="58"/>
        <v>0</v>
      </c>
      <c r="H192" s="47">
        <f t="shared" ref="H192:H203" si="59">D192+F192-G192</f>
        <v>160790381</v>
      </c>
      <c r="I192" s="48"/>
    </row>
    <row r="193" spans="1:9" ht="15" customHeight="1" x14ac:dyDescent="0.4">
      <c r="A193" s="162" t="s">
        <v>112</v>
      </c>
      <c r="C193" s="45" t="s">
        <v>417</v>
      </c>
      <c r="D193" s="49">
        <v>160784591</v>
      </c>
      <c r="E193" s="49"/>
      <c r="F193" s="49">
        <f>SUMIF(相殺仕訳!J:J,精算表!A193,相殺仕訳!L:L)</f>
        <v>0</v>
      </c>
      <c r="G193" s="50">
        <f>SUMIF(相殺仕訳!K:K,精算表!A193,相殺仕訳!L:L)</f>
        <v>0</v>
      </c>
      <c r="H193" s="51">
        <f t="shared" si="59"/>
        <v>160784591</v>
      </c>
      <c r="I193" s="52"/>
    </row>
    <row r="194" spans="1:9" ht="15" customHeight="1" x14ac:dyDescent="0.4">
      <c r="A194" s="162" t="s">
        <v>113</v>
      </c>
      <c r="C194" s="57" t="s">
        <v>395</v>
      </c>
      <c r="D194" s="63">
        <v>5790</v>
      </c>
      <c r="E194" s="63"/>
      <c r="F194" s="49">
        <f>SUMIF(相殺仕訳!J:J,精算表!A194,相殺仕訳!L:L)</f>
        <v>0</v>
      </c>
      <c r="G194" s="50">
        <f>SUMIF(相殺仕訳!K:K,精算表!A194,相殺仕訳!L:L)</f>
        <v>0</v>
      </c>
      <c r="H194" s="65">
        <f t="shared" si="59"/>
        <v>5790</v>
      </c>
      <c r="I194" s="66"/>
    </row>
    <row r="195" spans="1:9" ht="15" customHeight="1" x14ac:dyDescent="0.4">
      <c r="A195" s="162"/>
      <c r="C195" s="58" t="s">
        <v>418</v>
      </c>
      <c r="D195" s="27">
        <v>-298171797</v>
      </c>
      <c r="E195" s="59"/>
      <c r="F195" s="27">
        <f t="shared" ref="F195:G195" si="60">F192-F189</f>
        <v>0</v>
      </c>
      <c r="G195" s="59">
        <f t="shared" si="60"/>
        <v>-123266</v>
      </c>
      <c r="H195" s="60">
        <f t="shared" si="59"/>
        <v>-298048531</v>
      </c>
      <c r="I195" s="61"/>
    </row>
    <row r="196" spans="1:9" ht="15" customHeight="1" x14ac:dyDescent="0.4">
      <c r="A196" s="162"/>
      <c r="C196" s="58" t="s">
        <v>419</v>
      </c>
      <c r="D196" s="27">
        <v>-65433856</v>
      </c>
      <c r="E196" s="59"/>
      <c r="F196" s="27">
        <f>F173+F187+F195-123266</f>
        <v>817240076</v>
      </c>
      <c r="G196" s="59">
        <f t="shared" ref="F196:G196" si="61">G173+G187+G195</f>
        <v>817240076</v>
      </c>
      <c r="H196" s="60">
        <f t="shared" si="59"/>
        <v>-65433856</v>
      </c>
      <c r="I196" s="61"/>
    </row>
    <row r="197" spans="1:9" ht="15" customHeight="1" x14ac:dyDescent="0.4">
      <c r="A197" s="162"/>
      <c r="C197" s="58" t="s">
        <v>420</v>
      </c>
      <c r="D197" s="27">
        <v>951051179</v>
      </c>
      <c r="E197" s="27"/>
      <c r="F197" s="27">
        <v>123266</v>
      </c>
      <c r="G197" s="95"/>
      <c r="H197" s="60">
        <f t="shared" si="59"/>
        <v>951174445</v>
      </c>
      <c r="I197" s="61"/>
    </row>
    <row r="198" spans="1:9" ht="15" customHeight="1" x14ac:dyDescent="0.4">
      <c r="A198" s="162"/>
      <c r="C198" s="191" t="s">
        <v>500</v>
      </c>
      <c r="D198" s="192">
        <v>2371081</v>
      </c>
      <c r="E198" s="192"/>
      <c r="F198" s="192"/>
      <c r="G198" s="193"/>
      <c r="H198" s="194">
        <f>D198+F198-G198</f>
        <v>2371081</v>
      </c>
      <c r="I198" s="195"/>
    </row>
    <row r="199" spans="1:9" ht="15" customHeight="1" thickBot="1" x14ac:dyDescent="0.45">
      <c r="A199" s="162"/>
      <c r="C199" s="88" t="s">
        <v>421</v>
      </c>
      <c r="D199" s="89">
        <v>887988404</v>
      </c>
      <c r="E199" s="89"/>
      <c r="F199" s="89"/>
      <c r="G199" s="102"/>
      <c r="H199" s="91">
        <f>H196+H197+H198</f>
        <v>888111670</v>
      </c>
      <c r="I199" s="92"/>
    </row>
    <row r="200" spans="1:9" ht="15" customHeight="1" x14ac:dyDescent="0.4">
      <c r="A200" s="162"/>
      <c r="C200" s="58" t="s">
        <v>422</v>
      </c>
      <c r="D200" s="27">
        <v>95400</v>
      </c>
      <c r="E200" s="27"/>
      <c r="F200" s="27"/>
      <c r="G200" s="95"/>
      <c r="H200" s="60">
        <f t="shared" si="59"/>
        <v>95400</v>
      </c>
      <c r="I200" s="61"/>
    </row>
    <row r="201" spans="1:9" ht="15" customHeight="1" x14ac:dyDescent="0.4">
      <c r="A201" s="162" t="s">
        <v>114</v>
      </c>
      <c r="C201" s="58" t="s">
        <v>423</v>
      </c>
      <c r="D201" s="120">
        <v>52077298</v>
      </c>
      <c r="E201" s="121"/>
      <c r="F201" s="49">
        <f>SUMIF(相殺仕訳!J:J,精算表!A201,相殺仕訳!L:L)</f>
        <v>0</v>
      </c>
      <c r="G201" s="50">
        <f>SUMIF(相殺仕訳!K:K,精算表!A201,相殺仕訳!L:L)</f>
        <v>0</v>
      </c>
      <c r="H201" s="60">
        <f t="shared" si="59"/>
        <v>52077298</v>
      </c>
      <c r="I201" s="61"/>
    </row>
    <row r="202" spans="1:9" ht="15" customHeight="1" x14ac:dyDescent="0.4">
      <c r="A202" s="162"/>
      <c r="C202" s="58" t="s">
        <v>500</v>
      </c>
      <c r="D202" s="120">
        <v>14</v>
      </c>
      <c r="E202" s="121"/>
      <c r="F202" s="196"/>
      <c r="G202" s="197"/>
      <c r="H202" s="194">
        <f>D202+F202-G202</f>
        <v>14</v>
      </c>
      <c r="I202" s="61"/>
    </row>
    <row r="203" spans="1:9" ht="15" customHeight="1" x14ac:dyDescent="0.4">
      <c r="A203" s="162"/>
      <c r="C203" s="58" t="s">
        <v>424</v>
      </c>
      <c r="D203" s="27">
        <v>52172712</v>
      </c>
      <c r="E203" s="27"/>
      <c r="F203" s="27"/>
      <c r="G203" s="95"/>
      <c r="H203" s="60">
        <f t="shared" si="59"/>
        <v>52172712</v>
      </c>
      <c r="I203" s="61"/>
    </row>
    <row r="204" spans="1:9" ht="15" customHeight="1" thickBot="1" x14ac:dyDescent="0.45">
      <c r="A204" s="164"/>
      <c r="C204" s="88" t="s">
        <v>425</v>
      </c>
      <c r="D204" s="89">
        <v>940161116</v>
      </c>
      <c r="E204" s="89"/>
      <c r="F204" s="89"/>
      <c r="G204" s="102"/>
      <c r="H204" s="91">
        <f>H203+H199</f>
        <v>940284382</v>
      </c>
      <c r="I204" s="92"/>
    </row>
  </sheetData>
  <mergeCells count="16">
    <mergeCell ref="C129:C130"/>
    <mergeCell ref="D129:E129"/>
    <mergeCell ref="F129:G129"/>
    <mergeCell ref="H129:I129"/>
    <mergeCell ref="D150:E150"/>
    <mergeCell ref="F150:G150"/>
    <mergeCell ref="H150:I150"/>
    <mergeCell ref="C150:C151"/>
    <mergeCell ref="D4:E4"/>
    <mergeCell ref="F4:G4"/>
    <mergeCell ref="H4:I4"/>
    <mergeCell ref="C90:C91"/>
    <mergeCell ref="D90:E90"/>
    <mergeCell ref="C4:C5"/>
    <mergeCell ref="F90:G90"/>
    <mergeCell ref="H90:I90"/>
  </mergeCells>
  <phoneticPr fontId="1"/>
  <pageMargins left="0.70866141732283472" right="0.51181102362204722" top="0.74803149606299213" bottom="0.74803149606299213" header="0.31496062992125984" footer="0.31496062992125984"/>
  <pageSetup paperSize="8" scale="55" orientation="landscape" r:id="rId1"/>
  <rowBreaks count="2" manualBreakCount="2">
    <brk id="88" min="1" max="18" man="1"/>
    <brk id="148" min="1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803F-B7AC-445E-A2C0-7FAC7BF0EA7B}">
  <sheetPr>
    <tabColor theme="7"/>
    <pageSetUpPr fitToPage="1"/>
  </sheetPr>
  <dimension ref="A1:H66"/>
  <sheetViews>
    <sheetView tabSelected="1" workbookViewId="0">
      <selection activeCell="C53" sqref="C53"/>
    </sheetView>
  </sheetViews>
  <sheetFormatPr defaultColWidth="8.625" defaultRowHeight="17.45" customHeight="1" x14ac:dyDescent="0.4"/>
  <cols>
    <col min="1" max="1" width="2.125" style="137" customWidth="1"/>
    <col min="2" max="2" width="30.625" style="137" customWidth="1"/>
    <col min="3" max="3" width="15.625" style="137" customWidth="1"/>
    <col min="4" max="4" width="30.625" style="137" customWidth="1"/>
    <col min="5" max="5" width="15.625" style="137" customWidth="1"/>
    <col min="6" max="6" width="16.5" style="137" bestFit="1" customWidth="1"/>
    <col min="7" max="7" width="15.5" style="137" bestFit="1" customWidth="1"/>
    <col min="8" max="8" width="13.75" style="137" bestFit="1" customWidth="1"/>
    <col min="9" max="16384" width="8.625" style="137"/>
  </cols>
  <sheetData>
    <row r="1" spans="1:8" ht="17.45" customHeight="1" x14ac:dyDescent="0.4">
      <c r="A1" s="158" t="str">
        <f>相殺仕訳!B2</f>
        <v>白子町</v>
      </c>
      <c r="B1" s="135"/>
      <c r="E1" s="129" t="s">
        <v>115</v>
      </c>
    </row>
    <row r="2" spans="1:8" ht="17.45" customHeight="1" x14ac:dyDescent="0.4">
      <c r="B2" s="205" t="str">
        <f>相殺仕訳!C2&amp;"　貸借対照表"</f>
        <v>連結会計　貸借対照表</v>
      </c>
      <c r="C2" s="205"/>
      <c r="D2" s="205"/>
      <c r="E2" s="205"/>
    </row>
    <row r="3" spans="1:8" ht="17.45" customHeight="1" x14ac:dyDescent="0.4">
      <c r="B3" s="206" t="str">
        <f>"（令和"&amp;相殺仕訳!C1+1&amp;"年 3月31日現在）"</f>
        <v>（令和6年 3月31日現在）</v>
      </c>
      <c r="C3" s="206"/>
      <c r="D3" s="206"/>
      <c r="E3" s="206"/>
    </row>
    <row r="4" spans="1:8" ht="17.45" customHeight="1" x14ac:dyDescent="0.4">
      <c r="B4" s="132"/>
      <c r="E4" s="129" t="s">
        <v>116</v>
      </c>
    </row>
    <row r="5" spans="1:8" ht="24.95" customHeight="1" x14ac:dyDescent="0.4">
      <c r="B5" s="24" t="s">
        <v>117</v>
      </c>
      <c r="C5" s="133" t="s">
        <v>118</v>
      </c>
      <c r="D5" s="24" t="s">
        <v>117</v>
      </c>
      <c r="E5" s="24" t="s">
        <v>118</v>
      </c>
    </row>
    <row r="6" spans="1:8" ht="17.45" customHeight="1" x14ac:dyDescent="0.4">
      <c r="B6" s="138" t="s">
        <v>119</v>
      </c>
      <c r="C6" s="139"/>
      <c r="D6" s="138" t="s">
        <v>120</v>
      </c>
      <c r="E6" s="140"/>
    </row>
    <row r="7" spans="1:8" ht="17.45" customHeight="1" x14ac:dyDescent="0.4">
      <c r="B7" s="138" t="s">
        <v>439</v>
      </c>
      <c r="C7" s="141">
        <f>C8+C36+C39</f>
        <v>17027942274</v>
      </c>
      <c r="D7" s="138" t="s">
        <v>122</v>
      </c>
      <c r="E7" s="142">
        <f>SUM(E8:E12)</f>
        <v>6017018084</v>
      </c>
      <c r="H7" s="148"/>
    </row>
    <row r="8" spans="1:8" ht="17.45" customHeight="1" x14ac:dyDescent="0.4">
      <c r="B8" s="138" t="s">
        <v>123</v>
      </c>
      <c r="C8" s="141">
        <f>C9+C25+C34+C35</f>
        <v>13915075959</v>
      </c>
      <c r="D8" s="138" t="s">
        <v>124</v>
      </c>
      <c r="E8" s="142">
        <f>精算表!I67</f>
        <v>4121983991</v>
      </c>
      <c r="G8" s="179"/>
      <c r="H8" s="148"/>
    </row>
    <row r="9" spans="1:8" ht="17.45" customHeight="1" x14ac:dyDescent="0.4">
      <c r="B9" s="138" t="s">
        <v>125</v>
      </c>
      <c r="C9" s="141">
        <f>SUM(C10:C24)</f>
        <v>7026399705</v>
      </c>
      <c r="D9" s="138" t="s">
        <v>126</v>
      </c>
      <c r="E9" s="142">
        <f>精算表!I68</f>
        <v>26</v>
      </c>
      <c r="G9" s="179"/>
      <c r="H9" s="148"/>
    </row>
    <row r="10" spans="1:8" ht="17.45" customHeight="1" x14ac:dyDescent="0.4">
      <c r="B10" s="138" t="s">
        <v>127</v>
      </c>
      <c r="C10" s="141">
        <f>精算表!H10</f>
        <v>2199236045</v>
      </c>
      <c r="D10" s="138" t="s">
        <v>128</v>
      </c>
      <c r="E10" s="142">
        <f>精算表!I69</f>
        <v>1350653307</v>
      </c>
      <c r="G10" s="179"/>
      <c r="H10" s="148"/>
    </row>
    <row r="11" spans="1:8" ht="17.45" customHeight="1" x14ac:dyDescent="0.4">
      <c r="B11" s="138" t="s">
        <v>129</v>
      </c>
      <c r="C11" s="141">
        <f>精算表!H11</f>
        <v>0</v>
      </c>
      <c r="D11" s="138" t="s">
        <v>130</v>
      </c>
      <c r="E11" s="142">
        <f>精算表!I70</f>
        <v>0</v>
      </c>
      <c r="H11" s="148"/>
    </row>
    <row r="12" spans="1:8" ht="17.45" customHeight="1" x14ac:dyDescent="0.4">
      <c r="B12" s="138" t="s">
        <v>131</v>
      </c>
      <c r="C12" s="141">
        <f>精算表!H12</f>
        <v>10991812697</v>
      </c>
      <c r="D12" s="138" t="s">
        <v>132</v>
      </c>
      <c r="E12" s="142">
        <f>精算表!I71</f>
        <v>544380760</v>
      </c>
      <c r="G12" s="179"/>
      <c r="H12" s="148"/>
    </row>
    <row r="13" spans="1:8" ht="17.45" customHeight="1" x14ac:dyDescent="0.4">
      <c r="B13" s="138" t="s">
        <v>133</v>
      </c>
      <c r="C13" s="141">
        <f>精算表!H13</f>
        <v>-7475637997</v>
      </c>
      <c r="D13" s="138" t="s">
        <v>134</v>
      </c>
      <c r="E13" s="142">
        <f>SUM(E14:E21)</f>
        <v>785078807</v>
      </c>
      <c r="G13" s="179"/>
      <c r="H13" s="148"/>
    </row>
    <row r="14" spans="1:8" ht="17.45" customHeight="1" x14ac:dyDescent="0.4">
      <c r="B14" s="138" t="s">
        <v>135</v>
      </c>
      <c r="C14" s="141">
        <f>精算表!H14</f>
        <v>2667779815</v>
      </c>
      <c r="D14" s="138" t="s">
        <v>136</v>
      </c>
      <c r="E14" s="142">
        <f>精算表!I73</f>
        <v>435663812</v>
      </c>
      <c r="G14" s="179"/>
      <c r="H14" s="148"/>
    </row>
    <row r="15" spans="1:8" ht="17.45" customHeight="1" x14ac:dyDescent="0.4">
      <c r="B15" s="138" t="s">
        <v>137</v>
      </c>
      <c r="C15" s="141">
        <f>精算表!H15</f>
        <v>-1407346979</v>
      </c>
      <c r="D15" s="138" t="s">
        <v>138</v>
      </c>
      <c r="E15" s="142">
        <f>精算表!I74</f>
        <v>88036024</v>
      </c>
      <c r="G15" s="179"/>
      <c r="H15" s="148"/>
    </row>
    <row r="16" spans="1:8" ht="17.45" customHeight="1" x14ac:dyDescent="0.4">
      <c r="B16" s="138" t="s">
        <v>139</v>
      </c>
      <c r="C16" s="141">
        <f>精算表!H16</f>
        <v>0</v>
      </c>
      <c r="D16" s="138" t="s">
        <v>140</v>
      </c>
      <c r="E16" s="142">
        <f>精算表!I75</f>
        <v>2652661</v>
      </c>
      <c r="H16" s="148"/>
    </row>
    <row r="17" spans="2:8" ht="17.45" customHeight="1" x14ac:dyDescent="0.4">
      <c r="B17" s="138" t="s">
        <v>141</v>
      </c>
      <c r="C17" s="141">
        <f>精算表!H17</f>
        <v>0</v>
      </c>
      <c r="D17" s="138" t="s">
        <v>142</v>
      </c>
      <c r="E17" s="142">
        <f>精算表!I76</f>
        <v>14274193</v>
      </c>
      <c r="H17" s="148"/>
    </row>
    <row r="18" spans="2:8" ht="17.45" customHeight="1" x14ac:dyDescent="0.4">
      <c r="B18" s="138" t="s">
        <v>143</v>
      </c>
      <c r="C18" s="141">
        <f>精算表!H18</f>
        <v>0</v>
      </c>
      <c r="D18" s="138" t="s">
        <v>144</v>
      </c>
      <c r="E18" s="142">
        <f>精算表!I77</f>
        <v>122760</v>
      </c>
      <c r="H18" s="148"/>
    </row>
    <row r="19" spans="2:8" ht="17.45" customHeight="1" x14ac:dyDescent="0.4">
      <c r="B19" s="138" t="s">
        <v>145</v>
      </c>
      <c r="C19" s="141">
        <f>精算表!H19</f>
        <v>0</v>
      </c>
      <c r="D19" s="138" t="s">
        <v>146</v>
      </c>
      <c r="E19" s="142">
        <f>精算表!I78</f>
        <v>121661914</v>
      </c>
      <c r="H19" s="148"/>
    </row>
    <row r="20" spans="2:8" ht="17.45" customHeight="1" x14ac:dyDescent="0.4">
      <c r="B20" s="138" t="s">
        <v>147</v>
      </c>
      <c r="C20" s="141">
        <f>精算表!H20</f>
        <v>0</v>
      </c>
      <c r="D20" s="138" t="s">
        <v>148</v>
      </c>
      <c r="E20" s="142">
        <f>精算表!I79</f>
        <v>52217305</v>
      </c>
      <c r="H20" s="148"/>
    </row>
    <row r="21" spans="2:8" ht="17.45" customHeight="1" x14ac:dyDescent="0.4">
      <c r="B21" s="138" t="s">
        <v>149</v>
      </c>
      <c r="C21" s="141">
        <f>精算表!H21</f>
        <v>0</v>
      </c>
      <c r="D21" s="138" t="s">
        <v>132</v>
      </c>
      <c r="E21" s="142">
        <f>精算表!I80</f>
        <v>70450138</v>
      </c>
      <c r="H21" s="148"/>
    </row>
    <row r="22" spans="2:8" ht="17.45" customHeight="1" x14ac:dyDescent="0.4">
      <c r="B22" s="138" t="s">
        <v>150</v>
      </c>
      <c r="C22" s="141">
        <f>精算表!H22</f>
        <v>63518417</v>
      </c>
      <c r="D22" s="143" t="s">
        <v>151</v>
      </c>
      <c r="E22" s="144">
        <f>E7+E13</f>
        <v>6802096891</v>
      </c>
      <c r="H22" s="148"/>
    </row>
    <row r="23" spans="2:8" ht="17.45" customHeight="1" x14ac:dyDescent="0.4">
      <c r="B23" s="138" t="s">
        <v>152</v>
      </c>
      <c r="C23" s="141">
        <f>精算表!H23</f>
        <v>-40909462</v>
      </c>
      <c r="D23" s="138" t="s">
        <v>153</v>
      </c>
      <c r="E23" s="145"/>
      <c r="H23" s="148"/>
    </row>
    <row r="24" spans="2:8" ht="17.45" customHeight="1" x14ac:dyDescent="0.4">
      <c r="B24" s="138" t="s">
        <v>154</v>
      </c>
      <c r="C24" s="141">
        <f>精算表!H24</f>
        <v>27947169</v>
      </c>
      <c r="D24" s="138" t="s">
        <v>155</v>
      </c>
      <c r="E24" s="142">
        <f>精算表!I84</f>
        <v>18769701784</v>
      </c>
      <c r="F24" s="179"/>
      <c r="G24" s="179"/>
      <c r="H24" s="148"/>
    </row>
    <row r="25" spans="2:8" ht="17.45" customHeight="1" x14ac:dyDescent="0.4">
      <c r="B25" s="138" t="s">
        <v>156</v>
      </c>
      <c r="C25" s="141">
        <f>SUM(C26:C33)</f>
        <v>5689159080</v>
      </c>
      <c r="D25" s="138" t="s">
        <v>157</v>
      </c>
      <c r="E25" s="142">
        <f>精算表!I85</f>
        <v>-5725721034</v>
      </c>
      <c r="F25" s="179"/>
      <c r="G25" s="179"/>
      <c r="H25" s="148"/>
    </row>
    <row r="26" spans="2:8" ht="17.45" customHeight="1" x14ac:dyDescent="0.4">
      <c r="B26" s="138" t="s">
        <v>127</v>
      </c>
      <c r="C26" s="141">
        <f>精算表!H26</f>
        <v>196984178</v>
      </c>
      <c r="D26" s="140"/>
      <c r="E26" s="145"/>
      <c r="G26" s="179"/>
      <c r="H26" s="148"/>
    </row>
    <row r="27" spans="2:8" ht="17.45" customHeight="1" x14ac:dyDescent="0.4">
      <c r="B27" s="138" t="s">
        <v>131</v>
      </c>
      <c r="C27" s="141">
        <f>精算表!H27</f>
        <v>1466235849</v>
      </c>
      <c r="D27" s="140"/>
      <c r="E27" s="181"/>
      <c r="F27" s="178"/>
      <c r="G27" s="179"/>
      <c r="H27" s="148"/>
    </row>
    <row r="28" spans="2:8" ht="17.45" customHeight="1" x14ac:dyDescent="0.4">
      <c r="B28" s="138" t="s">
        <v>133</v>
      </c>
      <c r="C28" s="141">
        <f>精算表!H28</f>
        <v>-840790329</v>
      </c>
      <c r="D28" s="140"/>
      <c r="E28" s="145"/>
      <c r="G28" s="179"/>
      <c r="H28" s="148"/>
    </row>
    <row r="29" spans="2:8" ht="17.45" customHeight="1" x14ac:dyDescent="0.4">
      <c r="B29" s="138" t="s">
        <v>135</v>
      </c>
      <c r="C29" s="141">
        <f>精算表!H29</f>
        <v>19089379414</v>
      </c>
      <c r="D29" s="140"/>
      <c r="E29" s="145"/>
      <c r="G29" s="179"/>
      <c r="H29" s="148"/>
    </row>
    <row r="30" spans="2:8" ht="17.45" customHeight="1" x14ac:dyDescent="0.4">
      <c r="B30" s="138" t="s">
        <v>137</v>
      </c>
      <c r="C30" s="141">
        <f>精算表!H30</f>
        <v>-14316959943</v>
      </c>
      <c r="D30" s="140"/>
      <c r="E30" s="145"/>
      <c r="F30" s="148"/>
      <c r="G30" s="179"/>
      <c r="H30" s="148"/>
    </row>
    <row r="31" spans="2:8" ht="17.45" customHeight="1" x14ac:dyDescent="0.4">
      <c r="B31" s="138" t="s">
        <v>150</v>
      </c>
      <c r="C31" s="141">
        <f>精算表!H31</f>
        <v>705942</v>
      </c>
      <c r="D31" s="140"/>
      <c r="E31" s="145"/>
      <c r="H31" s="148"/>
    </row>
    <row r="32" spans="2:8" ht="17.45" customHeight="1" x14ac:dyDescent="0.4">
      <c r="B32" s="138" t="s">
        <v>152</v>
      </c>
      <c r="C32" s="141">
        <f>精算表!H32</f>
        <v>-282377</v>
      </c>
      <c r="D32" s="140"/>
      <c r="E32" s="145"/>
      <c r="H32" s="148"/>
    </row>
    <row r="33" spans="2:8" ht="17.45" customHeight="1" x14ac:dyDescent="0.4">
      <c r="B33" s="138" t="s">
        <v>154</v>
      </c>
      <c r="C33" s="141">
        <f>精算表!H33</f>
        <v>93886346</v>
      </c>
      <c r="D33" s="140"/>
      <c r="E33" s="145"/>
      <c r="H33" s="148"/>
    </row>
    <row r="34" spans="2:8" ht="17.45" customHeight="1" x14ac:dyDescent="0.4">
      <c r="B34" s="138" t="s">
        <v>158</v>
      </c>
      <c r="C34" s="141">
        <f>精算表!H34</f>
        <v>4353461847</v>
      </c>
      <c r="D34" s="140"/>
      <c r="E34" s="145"/>
      <c r="G34" s="179"/>
      <c r="H34" s="148"/>
    </row>
    <row r="35" spans="2:8" ht="17.45" customHeight="1" x14ac:dyDescent="0.4">
      <c r="B35" s="138" t="s">
        <v>159</v>
      </c>
      <c r="C35" s="141">
        <f>精算表!H35</f>
        <v>-3153944673</v>
      </c>
      <c r="D35" s="140"/>
      <c r="E35" s="145"/>
      <c r="G35" s="179"/>
      <c r="H35" s="148"/>
    </row>
    <row r="36" spans="2:8" ht="17.45" customHeight="1" x14ac:dyDescent="0.4">
      <c r="B36" s="138" t="s">
        <v>160</v>
      </c>
      <c r="C36" s="141">
        <f>SUM(C37:C38)</f>
        <v>924912354</v>
      </c>
      <c r="D36" s="140"/>
      <c r="E36" s="145"/>
      <c r="H36" s="148"/>
    </row>
    <row r="37" spans="2:8" ht="17.45" customHeight="1" x14ac:dyDescent="0.4">
      <c r="B37" s="138" t="s">
        <v>161</v>
      </c>
      <c r="C37" s="141">
        <f>精算表!H37</f>
        <v>27641239</v>
      </c>
      <c r="D37" s="140"/>
      <c r="E37" s="145"/>
      <c r="H37" s="148"/>
    </row>
    <row r="38" spans="2:8" ht="17.45" customHeight="1" x14ac:dyDescent="0.4">
      <c r="B38" s="138" t="s">
        <v>162</v>
      </c>
      <c r="C38" s="141">
        <f>精算表!H38</f>
        <v>897271115</v>
      </c>
      <c r="D38" s="140"/>
      <c r="E38" s="145"/>
      <c r="H38" s="148"/>
    </row>
    <row r="39" spans="2:8" ht="17.45" customHeight="1" x14ac:dyDescent="0.4">
      <c r="B39" s="138" t="s">
        <v>163</v>
      </c>
      <c r="C39" s="141">
        <f>C40+SUM(C44:C47)+SUM(C50:C51)</f>
        <v>2187953961</v>
      </c>
      <c r="D39" s="140"/>
      <c r="E39" s="145"/>
      <c r="H39" s="148"/>
    </row>
    <row r="40" spans="2:8" ht="17.45" customHeight="1" x14ac:dyDescent="0.4">
      <c r="B40" s="138" t="s">
        <v>164</v>
      </c>
      <c r="C40" s="141">
        <f>SUM(C41:C43)</f>
        <v>693209813</v>
      </c>
      <c r="D40" s="140"/>
      <c r="E40" s="145"/>
      <c r="H40" s="148"/>
    </row>
    <row r="41" spans="2:8" ht="17.45" customHeight="1" x14ac:dyDescent="0.4">
      <c r="B41" s="138" t="s">
        <v>165</v>
      </c>
      <c r="C41" s="141">
        <f>精算表!H42</f>
        <v>44687900</v>
      </c>
      <c r="D41" s="140"/>
      <c r="E41" s="145"/>
      <c r="H41" s="148"/>
    </row>
    <row r="42" spans="2:8" ht="17.45" customHeight="1" x14ac:dyDescent="0.4">
      <c r="B42" s="138" t="s">
        <v>166</v>
      </c>
      <c r="C42" s="141">
        <f>精算表!H43</f>
        <v>648521913</v>
      </c>
      <c r="D42" s="140"/>
      <c r="E42" s="145"/>
      <c r="H42" s="148"/>
    </row>
    <row r="43" spans="2:8" ht="17.45" customHeight="1" x14ac:dyDescent="0.4">
      <c r="B43" s="138" t="s">
        <v>150</v>
      </c>
      <c r="C43" s="141">
        <f>精算表!H44</f>
        <v>0</v>
      </c>
      <c r="D43" s="140"/>
      <c r="E43" s="145"/>
      <c r="H43" s="148"/>
    </row>
    <row r="44" spans="2:8" ht="17.45" customHeight="1" x14ac:dyDescent="0.4">
      <c r="B44" s="138" t="s">
        <v>167</v>
      </c>
      <c r="C44" s="141">
        <f>精算表!H45</f>
        <v>13111</v>
      </c>
      <c r="D44" s="140"/>
      <c r="E44" s="145"/>
      <c r="H44" s="148"/>
    </row>
    <row r="45" spans="2:8" ht="17.45" customHeight="1" x14ac:dyDescent="0.4">
      <c r="B45" s="138" t="s">
        <v>168</v>
      </c>
      <c r="C45" s="141">
        <f>精算表!H46</f>
        <v>109583022</v>
      </c>
      <c r="D45" s="140"/>
      <c r="E45" s="145"/>
      <c r="H45" s="148"/>
    </row>
    <row r="46" spans="2:8" ht="17.45" customHeight="1" x14ac:dyDescent="0.4">
      <c r="B46" s="138" t="s">
        <v>169</v>
      </c>
      <c r="C46" s="141">
        <f>精算表!H47</f>
        <v>1198719</v>
      </c>
      <c r="D46" s="140"/>
      <c r="E46" s="145"/>
      <c r="H46" s="148"/>
    </row>
    <row r="47" spans="2:8" ht="17.45" customHeight="1" x14ac:dyDescent="0.4">
      <c r="B47" s="138" t="s">
        <v>170</v>
      </c>
      <c r="C47" s="141">
        <f>SUM(C48:C49)</f>
        <v>1394631520</v>
      </c>
      <c r="D47" s="140"/>
      <c r="E47" s="145"/>
      <c r="H47" s="148"/>
    </row>
    <row r="48" spans="2:8" ht="17.45" customHeight="1" x14ac:dyDescent="0.4">
      <c r="B48" s="138" t="s">
        <v>171</v>
      </c>
      <c r="C48" s="141">
        <f>精算表!H49</f>
        <v>0</v>
      </c>
      <c r="D48" s="140"/>
      <c r="E48" s="145"/>
      <c r="H48" s="148"/>
    </row>
    <row r="49" spans="2:8" ht="17.45" customHeight="1" x14ac:dyDescent="0.4">
      <c r="B49" s="138" t="s">
        <v>150</v>
      </c>
      <c r="C49" s="141">
        <f>精算表!H50</f>
        <v>1394631520</v>
      </c>
      <c r="D49" s="140"/>
      <c r="E49" s="145"/>
      <c r="H49" s="148"/>
    </row>
    <row r="50" spans="2:8" ht="17.45" customHeight="1" x14ac:dyDescent="0.4">
      <c r="B50" s="138" t="s">
        <v>162</v>
      </c>
      <c r="C50" s="141">
        <f>精算表!H51</f>
        <v>62791</v>
      </c>
      <c r="D50" s="145"/>
      <c r="E50" s="145"/>
      <c r="H50" s="148"/>
    </row>
    <row r="51" spans="2:8" ht="17.45" customHeight="1" x14ac:dyDescent="0.4">
      <c r="B51" s="138" t="s">
        <v>172</v>
      </c>
      <c r="C51" s="141">
        <f>精算表!H52</f>
        <v>-10745015</v>
      </c>
      <c r="D51" s="140"/>
      <c r="E51" s="145"/>
      <c r="H51" s="148"/>
    </row>
    <row r="52" spans="2:8" ht="17.45" customHeight="1" x14ac:dyDescent="0.4">
      <c r="B52" s="138" t="s">
        <v>173</v>
      </c>
      <c r="C52" s="141">
        <f>SUM(C53:C56)+SUM(C59:C61)</f>
        <v>2818135367</v>
      </c>
      <c r="D52" s="140"/>
      <c r="E52" s="145"/>
      <c r="H52" s="148"/>
    </row>
    <row r="53" spans="2:8" ht="17.45" customHeight="1" x14ac:dyDescent="0.4">
      <c r="B53" s="138" t="s">
        <v>174</v>
      </c>
      <c r="C53" s="141">
        <f>精算表!H54</f>
        <v>940161116</v>
      </c>
      <c r="D53" s="140"/>
      <c r="E53" s="145"/>
      <c r="H53" s="148"/>
    </row>
    <row r="54" spans="2:8" ht="17.45" customHeight="1" x14ac:dyDescent="0.4">
      <c r="B54" s="138" t="s">
        <v>175</v>
      </c>
      <c r="C54" s="141">
        <f>精算表!H55</f>
        <v>113090279</v>
      </c>
      <c r="D54" s="140"/>
      <c r="E54" s="145"/>
      <c r="H54" s="148"/>
    </row>
    <row r="55" spans="2:8" ht="17.45" customHeight="1" x14ac:dyDescent="0.4">
      <c r="B55" s="138" t="s">
        <v>176</v>
      </c>
      <c r="C55" s="141">
        <f>精算表!H56</f>
        <v>545938</v>
      </c>
      <c r="D55" s="140"/>
      <c r="E55" s="145"/>
      <c r="H55" s="148"/>
    </row>
    <row r="56" spans="2:8" ht="17.45" customHeight="1" x14ac:dyDescent="0.4">
      <c r="B56" s="138" t="s">
        <v>177</v>
      </c>
      <c r="C56" s="141">
        <f>SUM(C57:C58)</f>
        <v>1741213572</v>
      </c>
      <c r="D56" s="140"/>
      <c r="E56" s="145"/>
      <c r="F56" s="137" t="s">
        <v>440</v>
      </c>
      <c r="H56" s="148"/>
    </row>
    <row r="57" spans="2:8" ht="17.45" customHeight="1" x14ac:dyDescent="0.4">
      <c r="B57" s="138" t="s">
        <v>178</v>
      </c>
      <c r="C57" s="141">
        <f>精算表!H58</f>
        <v>1629449572</v>
      </c>
      <c r="D57" s="140"/>
      <c r="E57" s="145"/>
      <c r="H57" s="148"/>
    </row>
    <row r="58" spans="2:8" ht="17.45" customHeight="1" x14ac:dyDescent="0.4">
      <c r="B58" s="138" t="s">
        <v>179</v>
      </c>
      <c r="C58" s="141">
        <f>精算表!H59</f>
        <v>111764000</v>
      </c>
      <c r="D58" s="145"/>
      <c r="E58" s="145"/>
      <c r="H58" s="148"/>
    </row>
    <row r="59" spans="2:8" ht="17.45" customHeight="1" x14ac:dyDescent="0.4">
      <c r="B59" s="138" t="s">
        <v>180</v>
      </c>
      <c r="C59" s="141">
        <f>精算表!H60</f>
        <v>27294060</v>
      </c>
      <c r="D59" s="140"/>
      <c r="E59" s="145"/>
      <c r="H59" s="148"/>
    </row>
    <row r="60" spans="2:8" ht="17.45" customHeight="1" x14ac:dyDescent="0.4">
      <c r="B60" s="138" t="s">
        <v>132</v>
      </c>
      <c r="C60" s="141">
        <f>精算表!H61</f>
        <v>2014295</v>
      </c>
      <c r="D60" s="140"/>
      <c r="E60" s="145"/>
      <c r="H60" s="148"/>
    </row>
    <row r="61" spans="2:8" ht="17.45" customHeight="1" x14ac:dyDescent="0.4">
      <c r="B61" s="180" t="s">
        <v>181</v>
      </c>
      <c r="C61" s="141">
        <f>精算表!H62</f>
        <v>-6183893</v>
      </c>
      <c r="D61" s="143" t="s">
        <v>182</v>
      </c>
      <c r="E61" s="144">
        <f>SUM(E24:E60)</f>
        <v>13043980750</v>
      </c>
      <c r="H61" s="148"/>
    </row>
    <row r="62" spans="2:8" ht="17.45" customHeight="1" x14ac:dyDescent="0.4">
      <c r="B62" s="143" t="s">
        <v>183</v>
      </c>
      <c r="C62" s="146">
        <f>C7+C52</f>
        <v>19846077641</v>
      </c>
      <c r="D62" s="143" t="s">
        <v>184</v>
      </c>
      <c r="E62" s="144">
        <f>E22+E61</f>
        <v>19846077641</v>
      </c>
    </row>
    <row r="63" spans="2:8" ht="17.45" customHeight="1" x14ac:dyDescent="0.4">
      <c r="B63" s="147"/>
      <c r="C63" s="147"/>
      <c r="D63" s="147"/>
      <c r="E63" s="183"/>
    </row>
    <row r="64" spans="2:8" ht="17.45" customHeight="1" x14ac:dyDescent="0.4">
      <c r="B64" s="132"/>
    </row>
    <row r="65" spans="2:2" ht="17.45" customHeight="1" x14ac:dyDescent="0.4">
      <c r="B65" s="132"/>
    </row>
    <row r="66" spans="2:2" ht="17.45" customHeight="1" x14ac:dyDescent="0.4">
      <c r="B66" s="132"/>
    </row>
  </sheetData>
  <mergeCells count="2">
    <mergeCell ref="B2:E2"/>
    <mergeCell ref="B3:E3"/>
  </mergeCells>
  <phoneticPr fontId="1"/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D157-4AB5-4A28-97FA-ED1B3A41244F}">
  <sheetPr>
    <tabColor theme="7"/>
    <pageSetUpPr fitToPage="1"/>
  </sheetPr>
  <dimension ref="A1:E41"/>
  <sheetViews>
    <sheetView topLeftCell="A19" workbookViewId="0">
      <selection activeCell="E31" sqref="E31"/>
    </sheetView>
  </sheetViews>
  <sheetFormatPr defaultColWidth="8.625" defaultRowHeight="17.45" customHeight="1" x14ac:dyDescent="0.4"/>
  <cols>
    <col min="1" max="1" width="2.125" style="137" customWidth="1"/>
    <col min="2" max="4" width="15.625" style="137" customWidth="1"/>
    <col min="5" max="5" width="25.625" style="137" customWidth="1"/>
    <col min="6" max="16384" width="8.625" style="137"/>
  </cols>
  <sheetData>
    <row r="1" spans="1:5" ht="17.45" customHeight="1" x14ac:dyDescent="0.4">
      <c r="A1" s="158" t="str">
        <f>相殺仕訳!B2</f>
        <v>白子町</v>
      </c>
      <c r="E1" s="129" t="s">
        <v>441</v>
      </c>
    </row>
    <row r="2" spans="1:5" ht="17.45" customHeight="1" x14ac:dyDescent="0.4">
      <c r="B2" s="205" t="str">
        <f>相殺仕訳!C2&amp;"　行政コスト計算書"</f>
        <v>連結会計　行政コスト計算書</v>
      </c>
      <c r="C2" s="205"/>
      <c r="D2" s="205"/>
      <c r="E2" s="205"/>
    </row>
    <row r="3" spans="1:5" ht="17.45" customHeight="1" x14ac:dyDescent="0.4">
      <c r="B3" s="206" t="str">
        <f>"自　令和"&amp;相殺仕訳!C1&amp;"年 4月 1日"</f>
        <v>自　令和5年 4月 1日</v>
      </c>
      <c r="C3" s="206"/>
      <c r="D3" s="206"/>
      <c r="E3" s="206"/>
    </row>
    <row r="4" spans="1:5" ht="17.45" customHeight="1" x14ac:dyDescent="0.4">
      <c r="B4" s="206" t="str">
        <f>"至　令和"&amp;相殺仕訳!C1+1&amp;"年 3月31日"</f>
        <v>至　令和6年 3月31日</v>
      </c>
      <c r="C4" s="206"/>
      <c r="D4" s="206"/>
      <c r="E4" s="206"/>
    </row>
    <row r="5" spans="1:5" ht="17.45" customHeight="1" x14ac:dyDescent="0.4">
      <c r="B5" s="132"/>
      <c r="E5" s="129" t="s">
        <v>465</v>
      </c>
    </row>
    <row r="6" spans="1:5" ht="24.95" customHeight="1" x14ac:dyDescent="0.4">
      <c r="B6" s="210" t="s">
        <v>117</v>
      </c>
      <c r="C6" s="211"/>
      <c r="D6" s="212"/>
      <c r="E6" s="24" t="s">
        <v>118</v>
      </c>
    </row>
    <row r="7" spans="1:5" ht="17.45" customHeight="1" x14ac:dyDescent="0.4">
      <c r="B7" s="213" t="s">
        <v>442</v>
      </c>
      <c r="C7" s="214"/>
      <c r="D7" s="215"/>
      <c r="E7" s="155">
        <f>E8+E23</f>
        <v>9192547117</v>
      </c>
    </row>
    <row r="8" spans="1:5" ht="17.45" customHeight="1" x14ac:dyDescent="0.4">
      <c r="B8" s="207" t="s">
        <v>334</v>
      </c>
      <c r="C8" s="208"/>
      <c r="D8" s="209"/>
      <c r="E8" s="145">
        <f>E9+E14+E19</f>
        <v>3791981448</v>
      </c>
    </row>
    <row r="9" spans="1:5" ht="17.45" customHeight="1" x14ac:dyDescent="0.4">
      <c r="B9" s="207" t="s">
        <v>335</v>
      </c>
      <c r="C9" s="208"/>
      <c r="D9" s="209"/>
      <c r="E9" s="145">
        <f>SUM(E10:E13)</f>
        <v>1472431453</v>
      </c>
    </row>
    <row r="10" spans="1:5" ht="17.45" customHeight="1" x14ac:dyDescent="0.4">
      <c r="B10" s="207" t="s">
        <v>336</v>
      </c>
      <c r="C10" s="208"/>
      <c r="D10" s="209"/>
      <c r="E10" s="145">
        <f>精算表!H95</f>
        <v>1298239767</v>
      </c>
    </row>
    <row r="11" spans="1:5" ht="17.45" customHeight="1" x14ac:dyDescent="0.4">
      <c r="B11" s="207" t="s">
        <v>337</v>
      </c>
      <c r="C11" s="208"/>
      <c r="D11" s="209"/>
      <c r="E11" s="145">
        <f>精算表!H96</f>
        <v>50634422</v>
      </c>
    </row>
    <row r="12" spans="1:5" ht="17.45" customHeight="1" x14ac:dyDescent="0.4">
      <c r="B12" s="207" t="s">
        <v>338</v>
      </c>
      <c r="C12" s="208"/>
      <c r="D12" s="209"/>
      <c r="E12" s="145">
        <f>精算表!H97</f>
        <v>6955546</v>
      </c>
    </row>
    <row r="13" spans="1:5" ht="17.45" customHeight="1" x14ac:dyDescent="0.4">
      <c r="B13" s="207" t="s">
        <v>150</v>
      </c>
      <c r="C13" s="208"/>
      <c r="D13" s="209"/>
      <c r="E13" s="145">
        <f>精算表!H98</f>
        <v>116601718</v>
      </c>
    </row>
    <row r="14" spans="1:5" ht="17.45" customHeight="1" x14ac:dyDescent="0.4">
      <c r="B14" s="207" t="s">
        <v>339</v>
      </c>
      <c r="C14" s="208"/>
      <c r="D14" s="209"/>
      <c r="E14" s="145">
        <f>SUM(E15:E18)</f>
        <v>2180908240</v>
      </c>
    </row>
    <row r="15" spans="1:5" ht="17.45" customHeight="1" x14ac:dyDescent="0.4">
      <c r="B15" s="207" t="s">
        <v>340</v>
      </c>
      <c r="C15" s="208"/>
      <c r="D15" s="209"/>
      <c r="E15" s="145">
        <f>精算表!H100</f>
        <v>1317187566</v>
      </c>
    </row>
    <row r="16" spans="1:5" ht="17.45" customHeight="1" x14ac:dyDescent="0.4">
      <c r="B16" s="207" t="s">
        <v>341</v>
      </c>
      <c r="C16" s="208"/>
      <c r="D16" s="209"/>
      <c r="E16" s="145">
        <f>精算表!H101</f>
        <v>116589462</v>
      </c>
    </row>
    <row r="17" spans="2:5" ht="17.45" customHeight="1" x14ac:dyDescent="0.4">
      <c r="B17" s="207" t="s">
        <v>342</v>
      </c>
      <c r="C17" s="208"/>
      <c r="D17" s="209"/>
      <c r="E17" s="145">
        <f>精算表!H102</f>
        <v>747114942</v>
      </c>
    </row>
    <row r="18" spans="2:5" ht="17.45" customHeight="1" x14ac:dyDescent="0.4">
      <c r="B18" s="207" t="s">
        <v>150</v>
      </c>
      <c r="C18" s="208"/>
      <c r="D18" s="209"/>
      <c r="E18" s="145">
        <f>精算表!H103</f>
        <v>16270</v>
      </c>
    </row>
    <row r="19" spans="2:5" ht="17.45" customHeight="1" x14ac:dyDescent="0.4">
      <c r="B19" s="207" t="s">
        <v>343</v>
      </c>
      <c r="C19" s="208"/>
      <c r="D19" s="209"/>
      <c r="E19" s="145">
        <f>SUM(E20:E22)</f>
        <v>138641755</v>
      </c>
    </row>
    <row r="20" spans="2:5" ht="17.45" customHeight="1" x14ac:dyDescent="0.4">
      <c r="B20" s="207" t="s">
        <v>344</v>
      </c>
      <c r="C20" s="208"/>
      <c r="D20" s="209"/>
      <c r="E20" s="145">
        <f>精算表!H105</f>
        <v>17781482</v>
      </c>
    </row>
    <row r="21" spans="2:5" ht="17.45" customHeight="1" x14ac:dyDescent="0.4">
      <c r="B21" s="207" t="s">
        <v>345</v>
      </c>
      <c r="C21" s="208"/>
      <c r="D21" s="209"/>
      <c r="E21" s="145">
        <f>精算表!H106</f>
        <v>12060375</v>
      </c>
    </row>
    <row r="22" spans="2:5" ht="17.45" customHeight="1" x14ac:dyDescent="0.4">
      <c r="B22" s="207" t="s">
        <v>150</v>
      </c>
      <c r="C22" s="208"/>
      <c r="D22" s="209"/>
      <c r="E22" s="145">
        <f>精算表!H107</f>
        <v>108799898</v>
      </c>
    </row>
    <row r="23" spans="2:5" ht="17.45" customHeight="1" x14ac:dyDescent="0.4">
      <c r="B23" s="207" t="s">
        <v>346</v>
      </c>
      <c r="C23" s="208"/>
      <c r="D23" s="209"/>
      <c r="E23" s="145">
        <f>SUM(E24:E27)</f>
        <v>5400565669</v>
      </c>
    </row>
    <row r="24" spans="2:5" ht="17.45" customHeight="1" x14ac:dyDescent="0.4">
      <c r="B24" s="207" t="s">
        <v>347</v>
      </c>
      <c r="C24" s="208"/>
      <c r="D24" s="209"/>
      <c r="E24" s="145">
        <f>精算表!H109</f>
        <v>4936347160</v>
      </c>
    </row>
    <row r="25" spans="2:5" ht="17.45" customHeight="1" x14ac:dyDescent="0.4">
      <c r="B25" s="207" t="s">
        <v>348</v>
      </c>
      <c r="C25" s="208"/>
      <c r="D25" s="209"/>
      <c r="E25" s="145">
        <f>精算表!H110</f>
        <v>462495798</v>
      </c>
    </row>
    <row r="26" spans="2:5" ht="17.45" customHeight="1" x14ac:dyDescent="0.4">
      <c r="B26" s="207" t="s">
        <v>349</v>
      </c>
      <c r="C26" s="208"/>
      <c r="D26" s="209"/>
      <c r="E26" s="145">
        <f>精算表!H111</f>
        <v>0</v>
      </c>
    </row>
    <row r="27" spans="2:5" ht="17.45" customHeight="1" x14ac:dyDescent="0.4">
      <c r="B27" s="207" t="s">
        <v>162</v>
      </c>
      <c r="C27" s="208"/>
      <c r="D27" s="209"/>
      <c r="E27" s="145">
        <f>精算表!H112</f>
        <v>1722711</v>
      </c>
    </row>
    <row r="28" spans="2:5" ht="17.45" customHeight="1" x14ac:dyDescent="0.4">
      <c r="B28" s="207" t="s">
        <v>443</v>
      </c>
      <c r="C28" s="208"/>
      <c r="D28" s="209"/>
      <c r="E28" s="145">
        <f>SUM(E29:E30)</f>
        <v>727778119</v>
      </c>
    </row>
    <row r="29" spans="2:5" ht="17.45" customHeight="1" x14ac:dyDescent="0.4">
      <c r="B29" s="207" t="s">
        <v>351</v>
      </c>
      <c r="C29" s="208"/>
      <c r="D29" s="209"/>
      <c r="E29" s="145">
        <f>精算表!I114</f>
        <v>525148309</v>
      </c>
    </row>
    <row r="30" spans="2:5" ht="17.45" customHeight="1" x14ac:dyDescent="0.4">
      <c r="B30" s="216" t="s">
        <v>132</v>
      </c>
      <c r="C30" s="217"/>
      <c r="D30" s="218"/>
      <c r="E30" s="156">
        <f>精算表!I115</f>
        <v>202629810</v>
      </c>
    </row>
    <row r="31" spans="2:5" ht="17.45" customHeight="1" x14ac:dyDescent="0.4">
      <c r="B31" s="157" t="s">
        <v>352</v>
      </c>
      <c r="C31" s="176"/>
      <c r="D31" s="177"/>
      <c r="E31" s="149">
        <f>E7-E28</f>
        <v>8464768998</v>
      </c>
    </row>
    <row r="32" spans="2:5" ht="17.45" customHeight="1" x14ac:dyDescent="0.4">
      <c r="B32" s="213" t="s">
        <v>444</v>
      </c>
      <c r="C32" s="214"/>
      <c r="D32" s="215"/>
      <c r="E32" s="155">
        <f>SUM(E33:E37)</f>
        <v>66475318</v>
      </c>
    </row>
    <row r="33" spans="2:5" ht="17.45" customHeight="1" x14ac:dyDescent="0.4">
      <c r="B33" s="207" t="s">
        <v>354</v>
      </c>
      <c r="C33" s="208"/>
      <c r="D33" s="209"/>
      <c r="E33" s="145">
        <f>精算表!H118</f>
        <v>771139</v>
      </c>
    </row>
    <row r="34" spans="2:5" ht="17.45" customHeight="1" x14ac:dyDescent="0.4">
      <c r="B34" s="207" t="s">
        <v>355</v>
      </c>
      <c r="C34" s="208"/>
      <c r="D34" s="209"/>
      <c r="E34" s="145">
        <f>精算表!H119</f>
        <v>64160824</v>
      </c>
    </row>
    <row r="35" spans="2:5" ht="17.45" customHeight="1" x14ac:dyDescent="0.4">
      <c r="B35" s="207" t="s">
        <v>356</v>
      </c>
      <c r="C35" s="208"/>
      <c r="D35" s="209"/>
      <c r="E35" s="145">
        <f>精算表!H120</f>
        <v>0</v>
      </c>
    </row>
    <row r="36" spans="2:5" ht="17.45" customHeight="1" x14ac:dyDescent="0.4">
      <c r="B36" s="207" t="s">
        <v>357</v>
      </c>
      <c r="C36" s="208"/>
      <c r="D36" s="209"/>
      <c r="E36" s="145">
        <f>精算表!H121</f>
        <v>0</v>
      </c>
    </row>
    <row r="37" spans="2:5" ht="17.45" customHeight="1" x14ac:dyDescent="0.4">
      <c r="B37" s="207" t="s">
        <v>132</v>
      </c>
      <c r="C37" s="208"/>
      <c r="D37" s="209"/>
      <c r="E37" s="145">
        <f>精算表!H122</f>
        <v>1543355</v>
      </c>
    </row>
    <row r="38" spans="2:5" ht="17.45" customHeight="1" x14ac:dyDescent="0.4">
      <c r="B38" s="207" t="s">
        <v>445</v>
      </c>
      <c r="C38" s="208"/>
      <c r="D38" s="209"/>
      <c r="E38" s="145">
        <f>SUM(E39:E40)</f>
        <v>2909406</v>
      </c>
    </row>
    <row r="39" spans="2:5" ht="17.45" customHeight="1" x14ac:dyDescent="0.4">
      <c r="B39" s="207" t="s">
        <v>359</v>
      </c>
      <c r="C39" s="208"/>
      <c r="D39" s="209"/>
      <c r="E39" s="145">
        <f>精算表!I124</f>
        <v>1172159</v>
      </c>
    </row>
    <row r="40" spans="2:5" ht="17.45" customHeight="1" x14ac:dyDescent="0.4">
      <c r="B40" s="216" t="s">
        <v>132</v>
      </c>
      <c r="C40" s="217"/>
      <c r="D40" s="218"/>
      <c r="E40" s="156">
        <f>精算表!I125</f>
        <v>1737247</v>
      </c>
    </row>
    <row r="41" spans="2:5" ht="17.45" customHeight="1" x14ac:dyDescent="0.4">
      <c r="B41" s="157" t="s">
        <v>446</v>
      </c>
      <c r="C41" s="176"/>
      <c r="D41" s="177"/>
      <c r="E41" s="149">
        <f>E31+E32-E38</f>
        <v>8528334910</v>
      </c>
    </row>
  </sheetData>
  <mergeCells count="37">
    <mergeCell ref="B38:D38"/>
    <mergeCell ref="B39:D39"/>
    <mergeCell ref="B40:D40"/>
    <mergeCell ref="B35:D35"/>
    <mergeCell ref="B36:D36"/>
    <mergeCell ref="B37:D37"/>
    <mergeCell ref="B32:D32"/>
    <mergeCell ref="B33:D33"/>
    <mergeCell ref="B34:D34"/>
    <mergeCell ref="B29:D29"/>
    <mergeCell ref="B30:D30"/>
    <mergeCell ref="B26:D26"/>
    <mergeCell ref="B27:D27"/>
    <mergeCell ref="B28:D28"/>
    <mergeCell ref="B23:D23"/>
    <mergeCell ref="B24:D24"/>
    <mergeCell ref="B25:D25"/>
    <mergeCell ref="B20:D20"/>
    <mergeCell ref="B21:D21"/>
    <mergeCell ref="B22:D22"/>
    <mergeCell ref="B17:D17"/>
    <mergeCell ref="B18:D18"/>
    <mergeCell ref="B19:D19"/>
    <mergeCell ref="B14:D14"/>
    <mergeCell ref="B15:D15"/>
    <mergeCell ref="B16:D16"/>
    <mergeCell ref="B11:D11"/>
    <mergeCell ref="B12:D12"/>
    <mergeCell ref="B13:D13"/>
    <mergeCell ref="B8:D8"/>
    <mergeCell ref="B9:D9"/>
    <mergeCell ref="B10:D10"/>
    <mergeCell ref="B2:E2"/>
    <mergeCell ref="B3:E3"/>
    <mergeCell ref="B4:E4"/>
    <mergeCell ref="B6:D6"/>
    <mergeCell ref="B7:D7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4C3F-0546-4ADE-B891-D9644B5E5D31}">
  <sheetPr>
    <tabColor theme="7"/>
    <pageSetUpPr fitToPage="1"/>
  </sheetPr>
  <dimension ref="A1:F26"/>
  <sheetViews>
    <sheetView workbookViewId="0">
      <selection activeCell="E26" sqref="E26"/>
    </sheetView>
  </sheetViews>
  <sheetFormatPr defaultColWidth="8.625" defaultRowHeight="17.45" customHeight="1" x14ac:dyDescent="0.4"/>
  <cols>
    <col min="1" max="1" width="2.125" style="137" customWidth="1"/>
    <col min="2" max="2" width="30.625" style="137" customWidth="1"/>
    <col min="3" max="5" width="18.125" style="137" customWidth="1"/>
    <col min="6" max="6" width="15.625" style="137" customWidth="1"/>
    <col min="7" max="16384" width="8.625" style="137"/>
  </cols>
  <sheetData>
    <row r="1" spans="1:6" ht="17.45" customHeight="1" x14ac:dyDescent="0.4">
      <c r="A1" s="158" t="str">
        <f>相殺仕訳!B2</f>
        <v>白子町</v>
      </c>
      <c r="B1" s="135"/>
      <c r="F1" s="129" t="s">
        <v>447</v>
      </c>
    </row>
    <row r="2" spans="1:6" ht="17.45" customHeight="1" x14ac:dyDescent="0.4">
      <c r="B2" s="205" t="str">
        <f>相殺仕訳!C2&amp;"　純資産変動計算書"</f>
        <v>連結会計　純資産変動計算書</v>
      </c>
      <c r="C2" s="205"/>
      <c r="D2" s="205"/>
      <c r="E2" s="205"/>
      <c r="F2" s="205"/>
    </row>
    <row r="3" spans="1:6" ht="17.45" customHeight="1" x14ac:dyDescent="0.4">
      <c r="B3" s="206" t="str">
        <f>"自　令和"&amp;相殺仕訳!C1&amp;"年 4月 1日"</f>
        <v>自　令和5年 4月 1日</v>
      </c>
      <c r="C3" s="206"/>
      <c r="D3" s="206"/>
      <c r="E3" s="206"/>
      <c r="F3" s="206"/>
    </row>
    <row r="4" spans="1:6" ht="17.45" customHeight="1" x14ac:dyDescent="0.4">
      <c r="B4" s="206" t="str">
        <f>"至　令和"&amp;相殺仕訳!C1+1&amp;"年 3月31日"</f>
        <v>至　令和6年 3月31日</v>
      </c>
      <c r="C4" s="206"/>
      <c r="D4" s="206"/>
      <c r="E4" s="206"/>
      <c r="F4" s="206"/>
    </row>
    <row r="5" spans="1:6" ht="17.45" customHeight="1" x14ac:dyDescent="0.4">
      <c r="B5" s="136"/>
      <c r="F5" s="129" t="s">
        <v>116</v>
      </c>
    </row>
    <row r="6" spans="1:6" ht="35.1" customHeight="1" x14ac:dyDescent="0.4">
      <c r="B6" s="24" t="s">
        <v>117</v>
      </c>
      <c r="C6" s="24" t="s">
        <v>310</v>
      </c>
      <c r="D6" s="134" t="s">
        <v>448</v>
      </c>
      <c r="E6" s="134" t="s">
        <v>449</v>
      </c>
      <c r="F6" s="24"/>
    </row>
    <row r="7" spans="1:6" ht="17.45" customHeight="1" x14ac:dyDescent="0.4">
      <c r="B7" s="143" t="s">
        <v>450</v>
      </c>
      <c r="C7" s="144">
        <f>D7+E7</f>
        <v>12178749664</v>
      </c>
      <c r="D7" s="144">
        <f>精算表!H131</f>
        <v>18809861221</v>
      </c>
      <c r="E7" s="144">
        <f>精算表!I131</f>
        <v>-6631111557</v>
      </c>
      <c r="F7" s="149"/>
    </row>
    <row r="8" spans="1:6" ht="17.45" customHeight="1" x14ac:dyDescent="0.4">
      <c r="B8" s="138" t="s">
        <v>363</v>
      </c>
      <c r="C8" s="142">
        <f>E8</f>
        <v>-8528334910</v>
      </c>
      <c r="D8" s="150"/>
      <c r="E8" s="142">
        <f>精算表!I132</f>
        <v>-8528334910</v>
      </c>
      <c r="F8" s="145"/>
    </row>
    <row r="9" spans="1:6" ht="17.45" customHeight="1" x14ac:dyDescent="0.4">
      <c r="B9" s="138" t="s">
        <v>364</v>
      </c>
      <c r="C9" s="142">
        <f>SUM(C10:C11)</f>
        <v>8621383789</v>
      </c>
      <c r="D9" s="151"/>
      <c r="E9" s="142">
        <f>精算表!I133</f>
        <v>8621383789</v>
      </c>
      <c r="F9" s="145"/>
    </row>
    <row r="10" spans="1:6" ht="17.45" customHeight="1" x14ac:dyDescent="0.4">
      <c r="B10" s="138" t="s">
        <v>365</v>
      </c>
      <c r="C10" s="142">
        <f>E10</f>
        <v>5478107659</v>
      </c>
      <c r="D10" s="151"/>
      <c r="E10" s="142">
        <f>精算表!I134</f>
        <v>5478107659</v>
      </c>
      <c r="F10" s="145"/>
    </row>
    <row r="11" spans="1:6" ht="17.45" customHeight="1" x14ac:dyDescent="0.4">
      <c r="B11" s="138" t="s">
        <v>366</v>
      </c>
      <c r="C11" s="142">
        <f>E11</f>
        <v>3143276130</v>
      </c>
      <c r="D11" s="152"/>
      <c r="E11" s="142">
        <f>精算表!I135</f>
        <v>3143276130</v>
      </c>
      <c r="F11" s="145"/>
    </row>
    <row r="12" spans="1:6" ht="17.45" customHeight="1" x14ac:dyDescent="0.4">
      <c r="B12" s="143" t="s">
        <v>367</v>
      </c>
      <c r="C12" s="144">
        <f>C8+C9</f>
        <v>93048879</v>
      </c>
      <c r="D12" s="153"/>
      <c r="E12" s="144">
        <f>精算表!I136</f>
        <v>93048879</v>
      </c>
      <c r="F12" s="149"/>
    </row>
    <row r="13" spans="1:6" ht="17.45" customHeight="1" x14ac:dyDescent="0.4">
      <c r="B13" s="154" t="s">
        <v>368</v>
      </c>
      <c r="C13" s="150"/>
      <c r="D13" s="142">
        <f>精算表!H137</f>
        <v>-147594929</v>
      </c>
      <c r="E13" s="142">
        <f>精算表!I137</f>
        <v>147594929</v>
      </c>
      <c r="F13" s="145"/>
    </row>
    <row r="14" spans="1:6" ht="17.45" customHeight="1" x14ac:dyDescent="0.4">
      <c r="B14" s="138" t="s">
        <v>369</v>
      </c>
      <c r="C14" s="151"/>
      <c r="D14" s="142">
        <f>精算表!H138</f>
        <v>634399024</v>
      </c>
      <c r="E14" s="142">
        <f>精算表!I138</f>
        <v>-634399024</v>
      </c>
      <c r="F14" s="145"/>
    </row>
    <row r="15" spans="1:6" ht="17.45" customHeight="1" x14ac:dyDescent="0.4">
      <c r="B15" s="138" t="s">
        <v>370</v>
      </c>
      <c r="C15" s="151"/>
      <c r="D15" s="142">
        <f>精算表!H139</f>
        <v>-984085787</v>
      </c>
      <c r="E15" s="142">
        <f>精算表!I139</f>
        <v>984085787</v>
      </c>
      <c r="F15" s="145"/>
    </row>
    <row r="16" spans="1:6" ht="17.45" customHeight="1" x14ac:dyDescent="0.4">
      <c r="B16" s="138" t="s">
        <v>371</v>
      </c>
      <c r="C16" s="151"/>
      <c r="D16" s="142">
        <f>精算表!H140</f>
        <v>402310110</v>
      </c>
      <c r="E16" s="142">
        <f>精算表!I140</f>
        <v>-402310110</v>
      </c>
      <c r="F16" s="145"/>
    </row>
    <row r="17" spans="2:6" ht="17.45" customHeight="1" x14ac:dyDescent="0.4">
      <c r="B17" s="138" t="s">
        <v>372</v>
      </c>
      <c r="C17" s="151"/>
      <c r="D17" s="142">
        <f>精算表!H141</f>
        <v>-200218276</v>
      </c>
      <c r="E17" s="142">
        <f>精算表!I141</f>
        <v>200218276</v>
      </c>
      <c r="F17" s="145"/>
    </row>
    <row r="18" spans="2:6" ht="17.45" customHeight="1" x14ac:dyDescent="0.4">
      <c r="B18" s="138" t="s">
        <v>374</v>
      </c>
      <c r="C18" s="142">
        <f>D18+E18</f>
        <v>0</v>
      </c>
      <c r="D18" s="142">
        <f>精算表!H142</f>
        <v>0</v>
      </c>
      <c r="E18" s="151"/>
      <c r="F18" s="145"/>
    </row>
    <row r="19" spans="2:6" ht="17.45" customHeight="1" x14ac:dyDescent="0.4">
      <c r="B19" s="138" t="s">
        <v>376</v>
      </c>
      <c r="C19" s="142">
        <f>D19+E19</f>
        <v>1988240</v>
      </c>
      <c r="D19" s="142">
        <f>精算表!H143</f>
        <v>1988240</v>
      </c>
      <c r="E19" s="151"/>
      <c r="F19" s="145"/>
    </row>
    <row r="20" spans="2:6" ht="17.45" customHeight="1" x14ac:dyDescent="0.4">
      <c r="B20" s="138" t="s">
        <v>501</v>
      </c>
      <c r="C20" s="142">
        <f>D20+E20</f>
        <v>15855517</v>
      </c>
      <c r="D20" s="142">
        <f>精算表!D144</f>
        <v>2866246</v>
      </c>
      <c r="E20" s="142">
        <f>精算表!E144</f>
        <v>12989271</v>
      </c>
      <c r="F20" s="145"/>
    </row>
    <row r="21" spans="2:6" ht="17.45" customHeight="1" x14ac:dyDescent="0.4">
      <c r="B21" s="138" t="s">
        <v>377</v>
      </c>
      <c r="C21" s="142">
        <f>SUM(D21:E21)</f>
        <v>754338450</v>
      </c>
      <c r="D21" s="142">
        <f>精算表!H145</f>
        <v>102581006</v>
      </c>
      <c r="E21" s="142">
        <f>精算表!I145</f>
        <v>651757444</v>
      </c>
      <c r="F21" s="145"/>
    </row>
    <row r="22" spans="2:6" ht="17.45" customHeight="1" x14ac:dyDescent="0.4">
      <c r="B22" s="143" t="s">
        <v>311</v>
      </c>
      <c r="C22" s="144">
        <f>C12+SUM(C18:C21)</f>
        <v>865231086</v>
      </c>
      <c r="D22" s="144">
        <f>D13+SUM(D18:D21)</f>
        <v>-40159437</v>
      </c>
      <c r="E22" s="144">
        <f>E12+E13+E21+E20</f>
        <v>905390523</v>
      </c>
      <c r="F22" s="149"/>
    </row>
    <row r="23" spans="2:6" ht="17.45" customHeight="1" x14ac:dyDescent="0.4">
      <c r="B23" s="143" t="s">
        <v>451</v>
      </c>
      <c r="C23" s="144">
        <f>C7+C22</f>
        <v>13043980750</v>
      </c>
      <c r="D23" s="144">
        <f>D7+D22</f>
        <v>18769701784</v>
      </c>
      <c r="E23" s="144">
        <f>E7+E22</f>
        <v>-5725721034</v>
      </c>
      <c r="F23" s="149"/>
    </row>
    <row r="24" spans="2:6" ht="17.45" customHeight="1" x14ac:dyDescent="0.4">
      <c r="B24" s="147"/>
      <c r="C24" s="147"/>
      <c r="D24" s="147"/>
      <c r="E24" s="147"/>
      <c r="F24" s="147"/>
    </row>
    <row r="25" spans="2:6" ht="17.45" customHeight="1" x14ac:dyDescent="0.4">
      <c r="D25" s="148"/>
      <c r="E25" s="148"/>
    </row>
    <row r="26" spans="2:6" ht="17.45" customHeight="1" x14ac:dyDescent="0.4">
      <c r="D26" s="148"/>
      <c r="E26" s="148"/>
    </row>
  </sheetData>
  <mergeCells count="3">
    <mergeCell ref="B2:F2"/>
    <mergeCell ref="B3:F3"/>
    <mergeCell ref="B4:F4"/>
  </mergeCells>
  <phoneticPr fontId="1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5B98-B7E4-4440-9096-AC15FCB9F29C}">
  <sheetPr>
    <tabColor theme="7"/>
    <pageSetUpPr fitToPage="1"/>
  </sheetPr>
  <dimension ref="A1:G60"/>
  <sheetViews>
    <sheetView workbookViewId="0">
      <selection activeCell="E60" sqref="E60"/>
    </sheetView>
  </sheetViews>
  <sheetFormatPr defaultColWidth="8.625" defaultRowHeight="17.45" customHeight="1" x14ac:dyDescent="0.4"/>
  <cols>
    <col min="1" max="1" width="2.125" style="137" customWidth="1"/>
    <col min="2" max="4" width="15.625" style="137" customWidth="1"/>
    <col min="5" max="5" width="25.625" style="137" customWidth="1"/>
    <col min="6" max="6" width="10.5" style="137" bestFit="1" customWidth="1"/>
    <col min="7" max="7" width="11.625" style="137" bestFit="1" customWidth="1"/>
    <col min="8" max="16384" width="8.625" style="137"/>
  </cols>
  <sheetData>
    <row r="1" spans="1:5" ht="17.45" customHeight="1" x14ac:dyDescent="0.4">
      <c r="A1" s="158" t="str">
        <f>相殺仕訳!B2</f>
        <v>白子町</v>
      </c>
      <c r="B1" s="135"/>
      <c r="E1" s="129" t="s">
        <v>468</v>
      </c>
    </row>
    <row r="2" spans="1:5" ht="17.45" customHeight="1" x14ac:dyDescent="0.4">
      <c r="B2" s="205" t="str">
        <f>相殺仕訳!C2&amp;"　資金収支計算書"</f>
        <v>連結会計　資金収支計算書</v>
      </c>
      <c r="C2" s="205"/>
      <c r="D2" s="205"/>
      <c r="E2" s="205"/>
    </row>
    <row r="3" spans="1:5" ht="17.45" customHeight="1" x14ac:dyDescent="0.4">
      <c r="B3" s="206" t="str">
        <f>"自　令和"&amp;相殺仕訳!C1&amp;"年 4月 1日"</f>
        <v>自　令和5年 4月 1日</v>
      </c>
      <c r="C3" s="206"/>
      <c r="D3" s="206"/>
      <c r="E3" s="206"/>
    </row>
    <row r="4" spans="1:5" ht="17.45" customHeight="1" x14ac:dyDescent="0.4">
      <c r="B4" s="206" t="str">
        <f>"至　令和"&amp;相殺仕訳!C1+1&amp;"年 3月31日"</f>
        <v>至　令和6年 3月31日</v>
      </c>
      <c r="C4" s="206"/>
      <c r="D4" s="206"/>
      <c r="E4" s="206"/>
    </row>
    <row r="5" spans="1:5" ht="17.45" customHeight="1" x14ac:dyDescent="0.4">
      <c r="B5" s="132"/>
      <c r="E5" s="129" t="s">
        <v>438</v>
      </c>
    </row>
    <row r="6" spans="1:5" ht="24.95" customHeight="1" x14ac:dyDescent="0.4">
      <c r="B6" s="210" t="s">
        <v>117</v>
      </c>
      <c r="C6" s="211"/>
      <c r="D6" s="212"/>
      <c r="E6" s="24" t="s">
        <v>118</v>
      </c>
    </row>
    <row r="7" spans="1:5" ht="17.45" customHeight="1" x14ac:dyDescent="0.4">
      <c r="B7" s="167" t="s">
        <v>380</v>
      </c>
      <c r="C7" s="168"/>
      <c r="D7" s="169"/>
      <c r="E7" s="174"/>
    </row>
    <row r="8" spans="1:5" ht="17.45" customHeight="1" x14ac:dyDescent="0.4">
      <c r="B8" s="165" t="s">
        <v>452</v>
      </c>
      <c r="C8" s="18"/>
      <c r="D8" s="166"/>
      <c r="E8" s="145">
        <f>E9+E14</f>
        <v>8369471217</v>
      </c>
    </row>
    <row r="9" spans="1:5" ht="17.45" customHeight="1" x14ac:dyDescent="0.4">
      <c r="B9" s="165" t="s">
        <v>382</v>
      </c>
      <c r="C9" s="18"/>
      <c r="D9" s="166"/>
      <c r="E9" s="145">
        <f>SUM(E10:E13)</f>
        <v>2961337381</v>
      </c>
    </row>
    <row r="10" spans="1:5" ht="17.45" customHeight="1" x14ac:dyDescent="0.4">
      <c r="B10" s="165" t="s">
        <v>383</v>
      </c>
      <c r="C10" s="18"/>
      <c r="D10" s="166"/>
      <c r="E10" s="145">
        <f>精算表!I155</f>
        <v>1426339471</v>
      </c>
    </row>
    <row r="11" spans="1:5" ht="17.45" customHeight="1" x14ac:dyDescent="0.4">
      <c r="B11" s="165" t="s">
        <v>384</v>
      </c>
      <c r="C11" s="18"/>
      <c r="D11" s="166"/>
      <c r="E11" s="145">
        <f>精算表!I156</f>
        <v>1421740395</v>
      </c>
    </row>
    <row r="12" spans="1:5" ht="17.45" customHeight="1" x14ac:dyDescent="0.4">
      <c r="B12" s="165" t="s">
        <v>385</v>
      </c>
      <c r="C12" s="18"/>
      <c r="D12" s="166"/>
      <c r="E12" s="145">
        <f>精算表!I157</f>
        <v>17781482</v>
      </c>
    </row>
    <row r="13" spans="1:5" ht="17.45" customHeight="1" x14ac:dyDescent="0.4">
      <c r="B13" s="165" t="s">
        <v>386</v>
      </c>
      <c r="C13" s="18"/>
      <c r="D13" s="166"/>
      <c r="E13" s="145">
        <f>精算表!I158</f>
        <v>95476033</v>
      </c>
    </row>
    <row r="14" spans="1:5" ht="17.45" customHeight="1" x14ac:dyDescent="0.4">
      <c r="B14" s="165" t="s">
        <v>387</v>
      </c>
      <c r="C14" s="18"/>
      <c r="D14" s="166"/>
      <c r="E14" s="145">
        <f>SUM(E15:E18)</f>
        <v>5408133836</v>
      </c>
    </row>
    <row r="15" spans="1:5" ht="17.45" customHeight="1" x14ac:dyDescent="0.4">
      <c r="B15" s="165" t="s">
        <v>388</v>
      </c>
      <c r="C15" s="18"/>
      <c r="D15" s="166"/>
      <c r="E15" s="145">
        <f>精算表!I160</f>
        <v>4944199683</v>
      </c>
    </row>
    <row r="16" spans="1:5" ht="17.45" customHeight="1" x14ac:dyDescent="0.4">
      <c r="B16" s="165" t="s">
        <v>389</v>
      </c>
      <c r="C16" s="18"/>
      <c r="D16" s="166"/>
      <c r="E16" s="145">
        <f>精算表!I161</f>
        <v>462495798</v>
      </c>
    </row>
    <row r="17" spans="2:5" ht="17.45" customHeight="1" x14ac:dyDescent="0.4">
      <c r="B17" s="165" t="s">
        <v>390</v>
      </c>
      <c r="C17" s="18"/>
      <c r="D17" s="166"/>
      <c r="E17" s="145">
        <f>精算表!I162</f>
        <v>0</v>
      </c>
    </row>
    <row r="18" spans="2:5" ht="17.45" customHeight="1" x14ac:dyDescent="0.4">
      <c r="B18" s="165" t="s">
        <v>386</v>
      </c>
      <c r="C18" s="18"/>
      <c r="D18" s="166"/>
      <c r="E18" s="145">
        <f>精算表!I163</f>
        <v>1438355</v>
      </c>
    </row>
    <row r="19" spans="2:5" ht="17.45" customHeight="1" x14ac:dyDescent="0.4">
      <c r="B19" s="165" t="s">
        <v>453</v>
      </c>
      <c r="C19" s="18"/>
      <c r="D19" s="166"/>
      <c r="E19" s="145">
        <f>SUM(E20:E23)</f>
        <v>9217191755</v>
      </c>
    </row>
    <row r="20" spans="2:5" ht="17.45" customHeight="1" x14ac:dyDescent="0.4">
      <c r="B20" s="165" t="s">
        <v>392</v>
      </c>
      <c r="C20" s="18"/>
      <c r="D20" s="166"/>
      <c r="E20" s="145">
        <f>精算表!H165</f>
        <v>5476722439</v>
      </c>
    </row>
    <row r="21" spans="2:5" ht="17.45" customHeight="1" x14ac:dyDescent="0.4">
      <c r="B21" s="165" t="s">
        <v>393</v>
      </c>
      <c r="C21" s="18"/>
      <c r="D21" s="166"/>
      <c r="E21" s="145">
        <f>精算表!H166</f>
        <v>3101700026</v>
      </c>
    </row>
    <row r="22" spans="2:5" ht="17.45" customHeight="1" x14ac:dyDescent="0.4">
      <c r="B22" s="165" t="s">
        <v>394</v>
      </c>
      <c r="C22" s="18"/>
      <c r="D22" s="166"/>
      <c r="E22" s="145">
        <f>精算表!H167</f>
        <v>515605129</v>
      </c>
    </row>
    <row r="23" spans="2:5" ht="17.45" customHeight="1" x14ac:dyDescent="0.4">
      <c r="B23" s="165" t="s">
        <v>395</v>
      </c>
      <c r="C23" s="18"/>
      <c r="D23" s="166"/>
      <c r="E23" s="145">
        <f>精算表!H168</f>
        <v>123164161</v>
      </c>
    </row>
    <row r="24" spans="2:5" ht="17.45" customHeight="1" x14ac:dyDescent="0.4">
      <c r="B24" s="165" t="s">
        <v>454</v>
      </c>
      <c r="C24" s="18"/>
      <c r="D24" s="166"/>
      <c r="E24" s="145">
        <f>SUM(E25:E26)</f>
        <v>2314494</v>
      </c>
    </row>
    <row r="25" spans="2:5" ht="17.45" customHeight="1" x14ac:dyDescent="0.4">
      <c r="B25" s="165" t="s">
        <v>397</v>
      </c>
      <c r="C25" s="18"/>
      <c r="D25" s="166"/>
      <c r="E25" s="145">
        <f>精算表!I170</f>
        <v>771139</v>
      </c>
    </row>
    <row r="26" spans="2:5" ht="17.45" customHeight="1" x14ac:dyDescent="0.4">
      <c r="B26" s="165" t="s">
        <v>398</v>
      </c>
      <c r="C26" s="18"/>
      <c r="D26" s="166"/>
      <c r="E26" s="145">
        <f>精算表!I171</f>
        <v>1543355</v>
      </c>
    </row>
    <row r="27" spans="2:5" ht="17.45" customHeight="1" x14ac:dyDescent="0.4">
      <c r="B27" s="170" t="s">
        <v>400</v>
      </c>
      <c r="C27" s="23"/>
      <c r="D27" s="171"/>
      <c r="E27" s="156">
        <f>精算表!H172</f>
        <v>4360736</v>
      </c>
    </row>
    <row r="28" spans="2:5" ht="17.45" customHeight="1" x14ac:dyDescent="0.4">
      <c r="B28" s="157" t="s">
        <v>401</v>
      </c>
      <c r="C28" s="172"/>
      <c r="D28" s="173"/>
      <c r="E28" s="149">
        <f>E19+E27-E8-E24</f>
        <v>849766780</v>
      </c>
    </row>
    <row r="29" spans="2:5" ht="17.45" customHeight="1" x14ac:dyDescent="0.4">
      <c r="B29" s="167" t="s">
        <v>402</v>
      </c>
      <c r="C29" s="168"/>
      <c r="D29" s="169"/>
      <c r="E29" s="155"/>
    </row>
    <row r="30" spans="2:5" ht="17.45" customHeight="1" x14ac:dyDescent="0.4">
      <c r="B30" s="165" t="s">
        <v>455</v>
      </c>
      <c r="C30" s="18"/>
      <c r="D30" s="166"/>
      <c r="E30" s="145">
        <f>SUM(E31:E35)</f>
        <v>796827929</v>
      </c>
    </row>
    <row r="31" spans="2:5" ht="17.45" customHeight="1" x14ac:dyDescent="0.4">
      <c r="B31" s="165" t="s">
        <v>404</v>
      </c>
      <c r="C31" s="18"/>
      <c r="D31" s="166"/>
      <c r="E31" s="145">
        <f>精算表!I176</f>
        <v>451531280</v>
      </c>
    </row>
    <row r="32" spans="2:5" ht="17.45" customHeight="1" x14ac:dyDescent="0.4">
      <c r="B32" s="165" t="s">
        <v>405</v>
      </c>
      <c r="C32" s="18"/>
      <c r="D32" s="166"/>
      <c r="E32" s="145">
        <f>精算表!I177</f>
        <v>344997155</v>
      </c>
    </row>
    <row r="33" spans="2:5" ht="17.45" customHeight="1" x14ac:dyDescent="0.4">
      <c r="B33" s="165" t="s">
        <v>406</v>
      </c>
      <c r="C33" s="18"/>
      <c r="D33" s="166"/>
      <c r="E33" s="145">
        <f>精算表!I178</f>
        <v>0</v>
      </c>
    </row>
    <row r="34" spans="2:5" ht="17.45" customHeight="1" x14ac:dyDescent="0.4">
      <c r="B34" s="165" t="s">
        <v>407</v>
      </c>
      <c r="C34" s="18"/>
      <c r="D34" s="166"/>
      <c r="E34" s="145">
        <f>精算表!I179</f>
        <v>73171</v>
      </c>
    </row>
    <row r="35" spans="2:5" ht="17.45" customHeight="1" x14ac:dyDescent="0.4">
      <c r="B35" s="165" t="s">
        <v>398</v>
      </c>
      <c r="C35" s="18"/>
      <c r="D35" s="166"/>
      <c r="E35" s="145">
        <f>精算表!I180</f>
        <v>226323</v>
      </c>
    </row>
    <row r="36" spans="2:5" ht="17.45" customHeight="1" x14ac:dyDescent="0.4">
      <c r="B36" s="165" t="s">
        <v>456</v>
      </c>
      <c r="C36" s="18"/>
      <c r="D36" s="166"/>
      <c r="E36" s="145">
        <f>SUM(E37:E41)</f>
        <v>179799090</v>
      </c>
    </row>
    <row r="37" spans="2:5" ht="17.45" customHeight="1" x14ac:dyDescent="0.4">
      <c r="B37" s="165" t="s">
        <v>393</v>
      </c>
      <c r="C37" s="18"/>
      <c r="D37" s="166"/>
      <c r="E37" s="145">
        <f>精算表!H182</f>
        <v>38991366</v>
      </c>
    </row>
    <row r="38" spans="2:5" ht="17.45" customHeight="1" x14ac:dyDescent="0.4">
      <c r="B38" s="165" t="s">
        <v>409</v>
      </c>
      <c r="C38" s="18"/>
      <c r="D38" s="166"/>
      <c r="E38" s="145">
        <f>精算表!H183</f>
        <v>139328715</v>
      </c>
    </row>
    <row r="39" spans="2:5" ht="17.45" customHeight="1" x14ac:dyDescent="0.4">
      <c r="B39" s="165" t="s">
        <v>410</v>
      </c>
      <c r="C39" s="18"/>
      <c r="D39" s="166"/>
      <c r="E39" s="145">
        <f>精算表!H184</f>
        <v>306850</v>
      </c>
    </row>
    <row r="40" spans="2:5" ht="17.45" customHeight="1" x14ac:dyDescent="0.4">
      <c r="B40" s="165" t="s">
        <v>411</v>
      </c>
      <c r="C40" s="18"/>
      <c r="D40" s="166"/>
      <c r="E40" s="145">
        <f>精算表!H185</f>
        <v>1172159</v>
      </c>
    </row>
    <row r="41" spans="2:5" ht="17.45" customHeight="1" x14ac:dyDescent="0.4">
      <c r="B41" s="170" t="s">
        <v>395</v>
      </c>
      <c r="C41" s="23"/>
      <c r="D41" s="171"/>
      <c r="E41" s="145">
        <f>精算表!H186</f>
        <v>0</v>
      </c>
    </row>
    <row r="42" spans="2:5" ht="17.45" customHeight="1" x14ac:dyDescent="0.4">
      <c r="B42" s="157" t="s">
        <v>412</v>
      </c>
      <c r="C42" s="172"/>
      <c r="D42" s="173"/>
      <c r="E42" s="149">
        <f>E36-E30</f>
        <v>-617028839</v>
      </c>
    </row>
    <row r="43" spans="2:5" ht="17.45" customHeight="1" x14ac:dyDescent="0.4">
      <c r="B43" s="167" t="s">
        <v>413</v>
      </c>
      <c r="C43" s="168"/>
      <c r="D43" s="169"/>
      <c r="E43" s="155"/>
    </row>
    <row r="44" spans="2:5" ht="17.45" customHeight="1" x14ac:dyDescent="0.4">
      <c r="B44" s="165" t="s">
        <v>457</v>
      </c>
      <c r="C44" s="18"/>
      <c r="D44" s="166"/>
      <c r="E44" s="145">
        <f>SUM(E45:E46)</f>
        <v>459085444</v>
      </c>
    </row>
    <row r="45" spans="2:5" ht="17.45" customHeight="1" x14ac:dyDescent="0.4">
      <c r="B45" s="165" t="s">
        <v>415</v>
      </c>
      <c r="C45" s="18"/>
      <c r="D45" s="166"/>
      <c r="E45" s="145">
        <f>精算表!I190</f>
        <v>458457971</v>
      </c>
    </row>
    <row r="46" spans="2:5" ht="17.45" customHeight="1" x14ac:dyDescent="0.4">
      <c r="B46" s="165" t="s">
        <v>398</v>
      </c>
      <c r="C46" s="18"/>
      <c r="D46" s="166"/>
      <c r="E46" s="145">
        <f>精算表!I191</f>
        <v>627473</v>
      </c>
    </row>
    <row r="47" spans="2:5" ht="17.45" customHeight="1" x14ac:dyDescent="0.4">
      <c r="B47" s="165" t="s">
        <v>458</v>
      </c>
      <c r="C47" s="18"/>
      <c r="D47" s="166"/>
      <c r="E47" s="145">
        <f>SUM(E48:E49)</f>
        <v>160790381</v>
      </c>
    </row>
    <row r="48" spans="2:5" ht="17.45" customHeight="1" x14ac:dyDescent="0.4">
      <c r="B48" s="165" t="s">
        <v>417</v>
      </c>
      <c r="C48" s="18"/>
      <c r="D48" s="166"/>
      <c r="E48" s="145">
        <f>精算表!H193</f>
        <v>160784591</v>
      </c>
    </row>
    <row r="49" spans="2:7" ht="17.45" customHeight="1" x14ac:dyDescent="0.4">
      <c r="B49" s="170" t="s">
        <v>395</v>
      </c>
      <c r="C49" s="23"/>
      <c r="D49" s="171"/>
      <c r="E49" s="145">
        <f>精算表!H194</f>
        <v>5790</v>
      </c>
    </row>
    <row r="50" spans="2:7" ht="17.45" customHeight="1" x14ac:dyDescent="0.4">
      <c r="B50" s="157" t="s">
        <v>418</v>
      </c>
      <c r="C50" s="172"/>
      <c r="D50" s="173"/>
      <c r="E50" s="149">
        <f>E47-E44</f>
        <v>-298295063</v>
      </c>
    </row>
    <row r="51" spans="2:7" ht="17.45" customHeight="1" x14ac:dyDescent="0.4">
      <c r="B51" s="157" t="s">
        <v>419</v>
      </c>
      <c r="C51" s="172"/>
      <c r="D51" s="173"/>
      <c r="E51" s="149">
        <f>E28+E42+E50</f>
        <v>-65557122</v>
      </c>
    </row>
    <row r="52" spans="2:7" ht="17.45" customHeight="1" x14ac:dyDescent="0.4">
      <c r="B52" s="157" t="s">
        <v>459</v>
      </c>
      <c r="C52" s="172"/>
      <c r="D52" s="173"/>
      <c r="E52" s="149">
        <f>精算表!H197</f>
        <v>951174445</v>
      </c>
      <c r="G52" s="148"/>
    </row>
    <row r="53" spans="2:7" ht="17.45" customHeight="1" x14ac:dyDescent="0.4">
      <c r="B53" s="157" t="s">
        <v>500</v>
      </c>
      <c r="C53" s="172"/>
      <c r="D53" s="173"/>
      <c r="E53" s="149">
        <v>2371081</v>
      </c>
      <c r="G53" s="148"/>
    </row>
    <row r="54" spans="2:7" ht="17.45" customHeight="1" x14ac:dyDescent="0.4">
      <c r="B54" s="157" t="s">
        <v>460</v>
      </c>
      <c r="C54" s="172"/>
      <c r="D54" s="173"/>
      <c r="E54" s="149">
        <f>SUM(E51:E53)</f>
        <v>887988404</v>
      </c>
      <c r="G54" s="148"/>
    </row>
    <row r="55" spans="2:7" ht="17.45" customHeight="1" x14ac:dyDescent="0.4">
      <c r="E55" s="148"/>
    </row>
    <row r="56" spans="2:7" ht="17.45" customHeight="1" x14ac:dyDescent="0.4">
      <c r="B56" s="157" t="s">
        <v>461</v>
      </c>
      <c r="C56" s="172"/>
      <c r="D56" s="173"/>
      <c r="E56" s="149">
        <f>精算表!H200</f>
        <v>95400</v>
      </c>
      <c r="G56" s="148"/>
    </row>
    <row r="57" spans="2:7" ht="17.45" customHeight="1" x14ac:dyDescent="0.4">
      <c r="B57" s="157" t="s">
        <v>462</v>
      </c>
      <c r="C57" s="172"/>
      <c r="D57" s="173"/>
      <c r="E57" s="149">
        <f>精算表!H201</f>
        <v>52077298</v>
      </c>
    </row>
    <row r="58" spans="2:7" ht="17.45" customHeight="1" x14ac:dyDescent="0.4">
      <c r="B58" s="157" t="s">
        <v>500</v>
      </c>
      <c r="C58" s="172"/>
      <c r="D58" s="173"/>
      <c r="E58" s="149">
        <v>14</v>
      </c>
    </row>
    <row r="59" spans="2:7" ht="17.45" customHeight="1" x14ac:dyDescent="0.4">
      <c r="B59" s="157" t="s">
        <v>463</v>
      </c>
      <c r="C59" s="172"/>
      <c r="D59" s="173"/>
      <c r="E59" s="149">
        <f>SUM(E56:E58)</f>
        <v>52172712</v>
      </c>
    </row>
    <row r="60" spans="2:7" ht="17.45" customHeight="1" x14ac:dyDescent="0.4">
      <c r="B60" s="157" t="s">
        <v>464</v>
      </c>
      <c r="C60" s="172"/>
      <c r="D60" s="173"/>
      <c r="E60" s="149">
        <f>E54+E59</f>
        <v>940161116</v>
      </c>
    </row>
  </sheetData>
  <mergeCells count="4">
    <mergeCell ref="B6:D6"/>
    <mergeCell ref="B2:E2"/>
    <mergeCell ref="B3:E3"/>
    <mergeCell ref="B4:E4"/>
  </mergeCells>
  <phoneticPr fontId="1"/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6AF7D-3049-4FD1-A48C-21BE2EAFF5AA}">
  <sheetPr>
    <pageSetUpPr fitToPage="1"/>
  </sheetPr>
  <dimension ref="A1:I118"/>
  <sheetViews>
    <sheetView zoomScale="70" zoomScaleNormal="70" workbookViewId="0">
      <selection activeCell="H29" sqref="H29"/>
    </sheetView>
  </sheetViews>
  <sheetFormatPr defaultRowHeight="13.5" x14ac:dyDescent="0.4"/>
  <cols>
    <col min="1" max="1" width="35.625" style="1" customWidth="1"/>
    <col min="2" max="2" width="45.625" style="2" customWidth="1"/>
    <col min="3" max="4" width="15.625" style="2" customWidth="1"/>
    <col min="5" max="5" width="10.625" style="2" customWidth="1"/>
    <col min="6" max="6" width="20.625" style="2" customWidth="1"/>
    <col min="7" max="7" width="25.625" style="2" customWidth="1"/>
    <col min="8" max="9" width="15.625" style="2" customWidth="1"/>
    <col min="10" max="243" width="8.625" style="2"/>
    <col min="244" max="244" width="31.375" style="2" bestFit="1" customWidth="1"/>
    <col min="245" max="499" width="8.625" style="2"/>
    <col min="500" max="500" width="31.375" style="2" bestFit="1" customWidth="1"/>
    <col min="501" max="755" width="8.625" style="2"/>
    <col min="756" max="756" width="31.375" style="2" bestFit="1" customWidth="1"/>
    <col min="757" max="1011" width="8.625" style="2"/>
    <col min="1012" max="1012" width="31.375" style="2" bestFit="1" customWidth="1"/>
    <col min="1013" max="1267" width="8.625" style="2"/>
    <col min="1268" max="1268" width="31.375" style="2" bestFit="1" customWidth="1"/>
    <col min="1269" max="1523" width="8.625" style="2"/>
    <col min="1524" max="1524" width="31.375" style="2" bestFit="1" customWidth="1"/>
    <col min="1525" max="1779" width="8.625" style="2"/>
    <col min="1780" max="1780" width="31.375" style="2" bestFit="1" customWidth="1"/>
    <col min="1781" max="2035" width="8.625" style="2"/>
    <col min="2036" max="2036" width="31.375" style="2" bestFit="1" customWidth="1"/>
    <col min="2037" max="2291" width="8.625" style="2"/>
    <col min="2292" max="2292" width="31.375" style="2" bestFit="1" customWidth="1"/>
    <col min="2293" max="2547" width="8.625" style="2"/>
    <col min="2548" max="2548" width="31.375" style="2" bestFit="1" customWidth="1"/>
    <col min="2549" max="2803" width="8.625" style="2"/>
    <col min="2804" max="2804" width="31.375" style="2" bestFit="1" customWidth="1"/>
    <col min="2805" max="3059" width="8.625" style="2"/>
    <col min="3060" max="3060" width="31.375" style="2" bestFit="1" customWidth="1"/>
    <col min="3061" max="3315" width="8.625" style="2"/>
    <col min="3316" max="3316" width="31.375" style="2" bestFit="1" customWidth="1"/>
    <col min="3317" max="3571" width="8.625" style="2"/>
    <col min="3572" max="3572" width="31.375" style="2" bestFit="1" customWidth="1"/>
    <col min="3573" max="3827" width="8.625" style="2"/>
    <col min="3828" max="3828" width="31.375" style="2" bestFit="1" customWidth="1"/>
    <col min="3829" max="4083" width="8.625" style="2"/>
    <col min="4084" max="4084" width="31.375" style="2" bestFit="1" customWidth="1"/>
    <col min="4085" max="4339" width="8.625" style="2"/>
    <col min="4340" max="4340" width="31.375" style="2" bestFit="1" customWidth="1"/>
    <col min="4341" max="4595" width="8.625" style="2"/>
    <col min="4596" max="4596" width="31.375" style="2" bestFit="1" customWidth="1"/>
    <col min="4597" max="4851" width="8.625" style="2"/>
    <col min="4852" max="4852" width="31.375" style="2" bestFit="1" customWidth="1"/>
    <col min="4853" max="5107" width="8.625" style="2"/>
    <col min="5108" max="5108" width="31.375" style="2" bestFit="1" customWidth="1"/>
    <col min="5109" max="5363" width="8.625" style="2"/>
    <col min="5364" max="5364" width="31.375" style="2" bestFit="1" customWidth="1"/>
    <col min="5365" max="5619" width="8.625" style="2"/>
    <col min="5620" max="5620" width="31.375" style="2" bestFit="1" customWidth="1"/>
    <col min="5621" max="5875" width="8.625" style="2"/>
    <col min="5876" max="5876" width="31.375" style="2" bestFit="1" customWidth="1"/>
    <col min="5877" max="6131" width="8.625" style="2"/>
    <col min="6132" max="6132" width="31.375" style="2" bestFit="1" customWidth="1"/>
    <col min="6133" max="6387" width="8.625" style="2"/>
    <col min="6388" max="6388" width="31.375" style="2" bestFit="1" customWidth="1"/>
    <col min="6389" max="6643" width="8.625" style="2"/>
    <col min="6644" max="6644" width="31.375" style="2" bestFit="1" customWidth="1"/>
    <col min="6645" max="6899" width="8.625" style="2"/>
    <col min="6900" max="6900" width="31.375" style="2" bestFit="1" customWidth="1"/>
    <col min="6901" max="7155" width="8.625" style="2"/>
    <col min="7156" max="7156" width="31.375" style="2" bestFit="1" customWidth="1"/>
    <col min="7157" max="7411" width="8.625" style="2"/>
    <col min="7412" max="7412" width="31.375" style="2" bestFit="1" customWidth="1"/>
    <col min="7413" max="7667" width="8.625" style="2"/>
    <col min="7668" max="7668" width="31.375" style="2" bestFit="1" customWidth="1"/>
    <col min="7669" max="7923" width="8.625" style="2"/>
    <col min="7924" max="7924" width="31.375" style="2" bestFit="1" customWidth="1"/>
    <col min="7925" max="8179" width="8.625" style="2"/>
    <col min="8180" max="8180" width="31.375" style="2" bestFit="1" customWidth="1"/>
    <col min="8181" max="8435" width="8.625" style="2"/>
    <col min="8436" max="8436" width="31.375" style="2" bestFit="1" customWidth="1"/>
    <col min="8437" max="8691" width="8.625" style="2"/>
    <col min="8692" max="8692" width="31.375" style="2" bestFit="1" customWidth="1"/>
    <col min="8693" max="8947" width="8.625" style="2"/>
    <col min="8948" max="8948" width="31.375" style="2" bestFit="1" customWidth="1"/>
    <col min="8949" max="9203" width="8.625" style="2"/>
    <col min="9204" max="9204" width="31.375" style="2" bestFit="1" customWidth="1"/>
    <col min="9205" max="9459" width="8.625" style="2"/>
    <col min="9460" max="9460" width="31.375" style="2" bestFit="1" customWidth="1"/>
    <col min="9461" max="9715" width="8.625" style="2"/>
    <col min="9716" max="9716" width="31.375" style="2" bestFit="1" customWidth="1"/>
    <col min="9717" max="9971" width="8.625" style="2"/>
    <col min="9972" max="9972" width="31.375" style="2" bestFit="1" customWidth="1"/>
    <col min="9973" max="10227" width="8.625" style="2"/>
    <col min="10228" max="10228" width="31.375" style="2" bestFit="1" customWidth="1"/>
    <col min="10229" max="10483" width="8.625" style="2"/>
    <col min="10484" max="10484" width="31.375" style="2" bestFit="1" customWidth="1"/>
    <col min="10485" max="10739" width="8.625" style="2"/>
    <col min="10740" max="10740" width="31.375" style="2" bestFit="1" customWidth="1"/>
    <col min="10741" max="10995" width="8.625" style="2"/>
    <col min="10996" max="10996" width="31.375" style="2" bestFit="1" customWidth="1"/>
    <col min="10997" max="11251" width="8.625" style="2"/>
    <col min="11252" max="11252" width="31.375" style="2" bestFit="1" customWidth="1"/>
    <col min="11253" max="11507" width="8.625" style="2"/>
    <col min="11508" max="11508" width="31.375" style="2" bestFit="1" customWidth="1"/>
    <col min="11509" max="11763" width="8.625" style="2"/>
    <col min="11764" max="11764" width="31.375" style="2" bestFit="1" customWidth="1"/>
    <col min="11765" max="12019" width="8.625" style="2"/>
    <col min="12020" max="12020" width="31.375" style="2" bestFit="1" customWidth="1"/>
    <col min="12021" max="12275" width="8.625" style="2"/>
    <col min="12276" max="12276" width="31.375" style="2" bestFit="1" customWidth="1"/>
    <col min="12277" max="12531" width="8.625" style="2"/>
    <col min="12532" max="12532" width="31.375" style="2" bestFit="1" customWidth="1"/>
    <col min="12533" max="12787" width="8.625" style="2"/>
    <col min="12788" max="12788" width="31.375" style="2" bestFit="1" customWidth="1"/>
    <col min="12789" max="13043" width="8.625" style="2"/>
    <col min="13044" max="13044" width="31.375" style="2" bestFit="1" customWidth="1"/>
    <col min="13045" max="13299" width="8.625" style="2"/>
    <col min="13300" max="13300" width="31.375" style="2" bestFit="1" customWidth="1"/>
    <col min="13301" max="13555" width="8.625" style="2"/>
    <col min="13556" max="13556" width="31.375" style="2" bestFit="1" customWidth="1"/>
    <col min="13557" max="13811" width="8.625" style="2"/>
    <col min="13812" max="13812" width="31.375" style="2" bestFit="1" customWidth="1"/>
    <col min="13813" max="14067" width="8.625" style="2"/>
    <col min="14068" max="14068" width="31.375" style="2" bestFit="1" customWidth="1"/>
    <col min="14069" max="14323" width="8.625" style="2"/>
    <col min="14324" max="14324" width="31.375" style="2" bestFit="1" customWidth="1"/>
    <col min="14325" max="14579" width="8.625" style="2"/>
    <col min="14580" max="14580" width="31.375" style="2" bestFit="1" customWidth="1"/>
    <col min="14581" max="14835" width="8.625" style="2"/>
    <col min="14836" max="14836" width="31.375" style="2" bestFit="1" customWidth="1"/>
    <col min="14837" max="15091" width="8.625" style="2"/>
    <col min="15092" max="15092" width="31.375" style="2" bestFit="1" customWidth="1"/>
    <col min="15093" max="15347" width="8.625" style="2"/>
    <col min="15348" max="15348" width="31.375" style="2" bestFit="1" customWidth="1"/>
    <col min="15349" max="15603" width="8.625" style="2"/>
    <col min="15604" max="15604" width="31.375" style="2" bestFit="1" customWidth="1"/>
    <col min="15605" max="15859" width="8.625" style="2"/>
    <col min="15860" max="15860" width="31.375" style="2" bestFit="1" customWidth="1"/>
    <col min="15861" max="16115" width="8.625" style="2"/>
    <col min="16116" max="16116" width="31.375" style="2" bestFit="1" customWidth="1"/>
    <col min="16117" max="16384" width="8.625" style="2"/>
  </cols>
  <sheetData>
    <row r="1" spans="1:9" x14ac:dyDescent="0.4">
      <c r="A1" s="3" t="s">
        <v>299</v>
      </c>
      <c r="B1" s="6" t="s">
        <v>308</v>
      </c>
      <c r="C1" s="7" t="s">
        <v>267</v>
      </c>
      <c r="D1" s="8" t="s">
        <v>268</v>
      </c>
      <c r="E1" s="6" t="s">
        <v>309</v>
      </c>
      <c r="F1" s="7"/>
      <c r="G1" s="7"/>
      <c r="H1" s="7" t="s">
        <v>267</v>
      </c>
      <c r="I1" s="8" t="s">
        <v>268</v>
      </c>
    </row>
    <row r="2" spans="1:9" x14ac:dyDescent="0.4">
      <c r="A2" s="4" t="s">
        <v>0</v>
      </c>
      <c r="B2" s="9" t="s">
        <v>263</v>
      </c>
      <c r="C2" s="2" t="s">
        <v>93</v>
      </c>
      <c r="D2" s="10" t="s">
        <v>81</v>
      </c>
      <c r="E2" s="9">
        <v>1</v>
      </c>
      <c r="F2" s="2" t="s">
        <v>223</v>
      </c>
      <c r="H2" s="2" t="s">
        <v>60</v>
      </c>
      <c r="I2" s="10" t="s">
        <v>85</v>
      </c>
    </row>
    <row r="3" spans="1:9" x14ac:dyDescent="0.4">
      <c r="A3" s="4" t="s">
        <v>1</v>
      </c>
      <c r="B3" s="9" t="s">
        <v>264</v>
      </c>
      <c r="C3" s="2" t="s">
        <v>93</v>
      </c>
      <c r="D3" s="10" t="s">
        <v>81</v>
      </c>
      <c r="E3" s="9">
        <v>2</v>
      </c>
      <c r="F3" s="2" t="s">
        <v>224</v>
      </c>
      <c r="H3" s="2" t="s">
        <v>57</v>
      </c>
      <c r="I3" s="10" t="s">
        <v>85</v>
      </c>
    </row>
    <row r="4" spans="1:9" x14ac:dyDescent="0.4">
      <c r="A4" s="4" t="s">
        <v>2</v>
      </c>
      <c r="B4" s="9" t="s">
        <v>265</v>
      </c>
      <c r="C4" s="2" t="s">
        <v>93</v>
      </c>
      <c r="D4" s="10" t="s">
        <v>81</v>
      </c>
      <c r="E4" s="9">
        <v>3</v>
      </c>
      <c r="F4" s="2" t="s">
        <v>225</v>
      </c>
      <c r="H4" s="2" t="s">
        <v>57</v>
      </c>
      <c r="I4" s="10" t="s">
        <v>85</v>
      </c>
    </row>
    <row r="5" spans="1:9" x14ac:dyDescent="0.4">
      <c r="A5" s="4" t="s">
        <v>3</v>
      </c>
      <c r="B5" s="9" t="s">
        <v>266</v>
      </c>
      <c r="C5" s="2" t="s">
        <v>93</v>
      </c>
      <c r="D5" s="10" t="s">
        <v>81</v>
      </c>
      <c r="E5" s="9">
        <v>4</v>
      </c>
      <c r="F5" s="2" t="s">
        <v>226</v>
      </c>
      <c r="H5" s="2" t="s">
        <v>57</v>
      </c>
      <c r="I5" s="10" t="s">
        <v>85</v>
      </c>
    </row>
    <row r="6" spans="1:9" x14ac:dyDescent="0.4">
      <c r="A6" s="4" t="s">
        <v>4</v>
      </c>
      <c r="B6" s="9" t="s">
        <v>271</v>
      </c>
      <c r="C6" s="2" t="s">
        <v>93</v>
      </c>
      <c r="D6" s="10" t="s">
        <v>81</v>
      </c>
      <c r="E6" s="9">
        <v>5</v>
      </c>
      <c r="F6" s="2" t="s">
        <v>227</v>
      </c>
      <c r="H6" s="2" t="s">
        <v>57</v>
      </c>
      <c r="I6" s="10" t="s">
        <v>85</v>
      </c>
    </row>
    <row r="7" spans="1:9" x14ac:dyDescent="0.4">
      <c r="A7" s="4" t="s">
        <v>5</v>
      </c>
      <c r="B7" s="9" t="s">
        <v>272</v>
      </c>
      <c r="C7" s="2" t="s">
        <v>93</v>
      </c>
      <c r="D7" s="10" t="s">
        <v>81</v>
      </c>
      <c r="E7" s="9">
        <v>6</v>
      </c>
      <c r="F7" s="2" t="s">
        <v>228</v>
      </c>
      <c r="H7" s="2" t="s">
        <v>60</v>
      </c>
      <c r="I7" s="10" t="s">
        <v>85</v>
      </c>
    </row>
    <row r="8" spans="1:9" x14ac:dyDescent="0.4">
      <c r="A8" s="4" t="s">
        <v>6</v>
      </c>
      <c r="B8" s="9" t="s">
        <v>273</v>
      </c>
      <c r="C8" s="2" t="s">
        <v>93</v>
      </c>
      <c r="D8" s="10" t="s">
        <v>81</v>
      </c>
      <c r="E8" s="175" t="s">
        <v>469</v>
      </c>
      <c r="F8" s="2" t="s">
        <v>229</v>
      </c>
      <c r="G8" s="2" t="s">
        <v>230</v>
      </c>
      <c r="H8" s="2" t="s">
        <v>60</v>
      </c>
      <c r="I8" s="10" t="s">
        <v>85</v>
      </c>
    </row>
    <row r="9" spans="1:9" x14ac:dyDescent="0.4">
      <c r="A9" s="4" t="s">
        <v>7</v>
      </c>
      <c r="B9" s="9" t="s">
        <v>274</v>
      </c>
      <c r="C9" s="2" t="s">
        <v>93</v>
      </c>
      <c r="D9" s="10" t="s">
        <v>81</v>
      </c>
      <c r="E9" s="9"/>
      <c r="G9" s="2" t="s">
        <v>231</v>
      </c>
      <c r="H9" s="2" t="s">
        <v>61</v>
      </c>
      <c r="I9" s="10" t="s">
        <v>86</v>
      </c>
    </row>
    <row r="10" spans="1:9" x14ac:dyDescent="0.4">
      <c r="A10" s="4" t="s">
        <v>8</v>
      </c>
      <c r="B10" s="9" t="s">
        <v>275</v>
      </c>
      <c r="C10" s="2" t="s">
        <v>95</v>
      </c>
      <c r="D10" s="10" t="s">
        <v>72</v>
      </c>
      <c r="E10" s="9">
        <v>7</v>
      </c>
      <c r="F10" s="2" t="s">
        <v>232</v>
      </c>
      <c r="H10" s="2" t="s">
        <v>61</v>
      </c>
      <c r="I10" s="10" t="s">
        <v>86</v>
      </c>
    </row>
    <row r="11" spans="1:9" x14ac:dyDescent="0.4">
      <c r="A11" s="4" t="s">
        <v>9</v>
      </c>
      <c r="B11" s="9" t="s">
        <v>186</v>
      </c>
      <c r="C11" s="2" t="s">
        <v>94</v>
      </c>
      <c r="D11" s="10" t="s">
        <v>82</v>
      </c>
      <c r="E11" s="9">
        <v>8</v>
      </c>
      <c r="F11" s="2" t="s">
        <v>233</v>
      </c>
      <c r="H11" s="2" t="s">
        <v>61</v>
      </c>
      <c r="I11" s="10" t="s">
        <v>86</v>
      </c>
    </row>
    <row r="12" spans="1:9" x14ac:dyDescent="0.4">
      <c r="A12" s="4" t="s">
        <v>10</v>
      </c>
      <c r="B12" s="9" t="s">
        <v>187</v>
      </c>
      <c r="C12" s="2" t="s">
        <v>99</v>
      </c>
      <c r="D12" s="10" t="s">
        <v>82</v>
      </c>
      <c r="E12" s="9">
        <v>9</v>
      </c>
      <c r="F12" s="2" t="s">
        <v>234</v>
      </c>
      <c r="H12" s="2" t="s">
        <v>61</v>
      </c>
      <c r="I12" s="10" t="s">
        <v>86</v>
      </c>
    </row>
    <row r="13" spans="1:9" x14ac:dyDescent="0.4">
      <c r="A13" s="4" t="s">
        <v>11</v>
      </c>
      <c r="B13" s="9" t="s">
        <v>188</v>
      </c>
      <c r="C13" s="2" t="s">
        <v>105</v>
      </c>
      <c r="D13" s="10" t="s">
        <v>82</v>
      </c>
      <c r="E13" s="9">
        <v>10</v>
      </c>
      <c r="F13" s="2" t="s">
        <v>235</v>
      </c>
      <c r="G13" s="2" t="s">
        <v>466</v>
      </c>
      <c r="H13" s="2" t="s">
        <v>62</v>
      </c>
      <c r="I13" s="10" t="s">
        <v>86</v>
      </c>
    </row>
    <row r="14" spans="1:9" x14ac:dyDescent="0.4">
      <c r="A14" s="4" t="s">
        <v>12</v>
      </c>
      <c r="B14" s="9" t="s">
        <v>189</v>
      </c>
      <c r="C14" s="2" t="s">
        <v>94</v>
      </c>
      <c r="D14" s="10" t="s">
        <v>82</v>
      </c>
      <c r="E14" s="9"/>
      <c r="G14" s="2" t="s">
        <v>467</v>
      </c>
      <c r="H14" s="2" t="s">
        <v>27</v>
      </c>
      <c r="I14" s="10" t="s">
        <v>100</v>
      </c>
    </row>
    <row r="15" spans="1:9" x14ac:dyDescent="0.4">
      <c r="A15" s="4" t="s">
        <v>13</v>
      </c>
      <c r="B15" s="9" t="s">
        <v>190</v>
      </c>
      <c r="C15" s="2" t="s">
        <v>99</v>
      </c>
      <c r="D15" s="10" t="s">
        <v>82</v>
      </c>
      <c r="E15" s="9"/>
      <c r="G15" s="2" t="s">
        <v>231</v>
      </c>
      <c r="H15" s="2" t="s">
        <v>61</v>
      </c>
      <c r="I15" s="10" t="s">
        <v>86</v>
      </c>
    </row>
    <row r="16" spans="1:9" x14ac:dyDescent="0.4">
      <c r="A16" s="4" t="s">
        <v>14</v>
      </c>
      <c r="B16" s="9" t="s">
        <v>191</v>
      </c>
      <c r="C16" s="2" t="s">
        <v>105</v>
      </c>
      <c r="D16" s="10" t="s">
        <v>82</v>
      </c>
      <c r="E16" s="9">
        <v>11</v>
      </c>
      <c r="F16" s="2" t="s">
        <v>236</v>
      </c>
      <c r="G16" s="2" t="s">
        <v>436</v>
      </c>
      <c r="H16" s="2" t="s">
        <v>67</v>
      </c>
      <c r="I16" s="10" t="s">
        <v>88</v>
      </c>
    </row>
    <row r="17" spans="1:9" x14ac:dyDescent="0.4">
      <c r="A17" s="4" t="s">
        <v>15</v>
      </c>
      <c r="B17" s="9" t="s">
        <v>192</v>
      </c>
      <c r="C17" s="2" t="s">
        <v>96</v>
      </c>
      <c r="D17" s="10" t="s">
        <v>73</v>
      </c>
      <c r="E17" s="9"/>
      <c r="H17" s="2" t="s">
        <v>64</v>
      </c>
      <c r="I17" s="10" t="s">
        <v>86</v>
      </c>
    </row>
    <row r="18" spans="1:9" x14ac:dyDescent="0.4">
      <c r="A18" s="4" t="s">
        <v>16</v>
      </c>
      <c r="B18" s="9" t="s">
        <v>193</v>
      </c>
      <c r="C18" s="2" t="s">
        <v>96</v>
      </c>
      <c r="D18" s="10" t="s">
        <v>73</v>
      </c>
      <c r="E18" s="9"/>
      <c r="G18" s="2" t="s">
        <v>231</v>
      </c>
      <c r="H18" s="2" t="s">
        <v>61</v>
      </c>
      <c r="I18" s="10" t="s">
        <v>86</v>
      </c>
    </row>
    <row r="19" spans="1:9" x14ac:dyDescent="0.4">
      <c r="A19" s="4" t="s">
        <v>17</v>
      </c>
      <c r="B19" s="9" t="s">
        <v>277</v>
      </c>
      <c r="C19" s="2" t="s">
        <v>108</v>
      </c>
      <c r="D19" s="10" t="s">
        <v>79</v>
      </c>
      <c r="E19" s="9">
        <v>12</v>
      </c>
      <c r="F19" s="2" t="s">
        <v>237</v>
      </c>
      <c r="G19" s="2" t="s">
        <v>238</v>
      </c>
      <c r="H19" s="2" t="s">
        <v>61</v>
      </c>
      <c r="I19" s="10" t="s">
        <v>86</v>
      </c>
    </row>
    <row r="20" spans="1:9" x14ac:dyDescent="0.4">
      <c r="A20" s="4" t="s">
        <v>18</v>
      </c>
      <c r="B20" s="9" t="s">
        <v>194</v>
      </c>
      <c r="C20" s="2" t="s">
        <v>108</v>
      </c>
      <c r="D20" s="10" t="s">
        <v>0</v>
      </c>
      <c r="E20" s="9"/>
      <c r="G20" s="2" t="s">
        <v>239</v>
      </c>
      <c r="H20" s="2" t="s">
        <v>27</v>
      </c>
      <c r="I20" s="10" t="s">
        <v>100</v>
      </c>
    </row>
    <row r="21" spans="1:9" x14ac:dyDescent="0.4">
      <c r="A21" s="4" t="s">
        <v>19</v>
      </c>
      <c r="B21" s="9" t="s">
        <v>195</v>
      </c>
      <c r="C21" s="2" t="s">
        <v>108</v>
      </c>
      <c r="D21" s="10" t="s">
        <v>2</v>
      </c>
      <c r="E21" s="9">
        <v>13</v>
      </c>
      <c r="F21" s="2" t="s">
        <v>240</v>
      </c>
      <c r="H21" s="2" t="s">
        <v>61</v>
      </c>
      <c r="I21" s="10" t="s">
        <v>86</v>
      </c>
    </row>
    <row r="22" spans="1:9" x14ac:dyDescent="0.4">
      <c r="A22" s="4" t="s">
        <v>20</v>
      </c>
      <c r="B22" s="9" t="s">
        <v>196</v>
      </c>
      <c r="C22" s="2" t="s">
        <v>108</v>
      </c>
      <c r="D22" s="10" t="s">
        <v>4</v>
      </c>
      <c r="E22" s="9">
        <v>14</v>
      </c>
      <c r="F22" s="2" t="s">
        <v>241</v>
      </c>
      <c r="G22" s="2" t="s">
        <v>238</v>
      </c>
      <c r="H22" s="2" t="s">
        <v>62</v>
      </c>
      <c r="I22" s="10" t="s">
        <v>86</v>
      </c>
    </row>
    <row r="23" spans="1:9" x14ac:dyDescent="0.4">
      <c r="A23" s="4" t="s">
        <v>21</v>
      </c>
      <c r="B23" s="9" t="s">
        <v>197</v>
      </c>
      <c r="C23" s="2" t="s">
        <v>108</v>
      </c>
      <c r="D23" s="10" t="s">
        <v>6</v>
      </c>
      <c r="E23" s="9"/>
      <c r="G23" s="2" t="s">
        <v>239</v>
      </c>
      <c r="H23" s="2" t="s">
        <v>27</v>
      </c>
      <c r="I23" s="10" t="s">
        <v>100</v>
      </c>
    </row>
    <row r="24" spans="1:9" x14ac:dyDescent="0.4">
      <c r="A24" s="4" t="s">
        <v>22</v>
      </c>
      <c r="B24" s="9" t="s">
        <v>198</v>
      </c>
      <c r="C24" s="2" t="s">
        <v>108</v>
      </c>
      <c r="D24" s="10" t="s">
        <v>8</v>
      </c>
      <c r="E24" s="9">
        <v>15</v>
      </c>
      <c r="F24" s="2" t="s">
        <v>242</v>
      </c>
      <c r="G24" s="2" t="s">
        <v>243</v>
      </c>
      <c r="H24" s="2" t="s">
        <v>61</v>
      </c>
      <c r="I24" s="10" t="s">
        <v>86</v>
      </c>
    </row>
    <row r="25" spans="1:9" x14ac:dyDescent="0.4">
      <c r="A25" s="4" t="s">
        <v>23</v>
      </c>
      <c r="B25" s="9" t="s">
        <v>199</v>
      </c>
      <c r="C25" s="2" t="s">
        <v>108</v>
      </c>
      <c r="D25" s="10" t="s">
        <v>10</v>
      </c>
      <c r="E25" s="9"/>
      <c r="G25" s="2" t="s">
        <v>231</v>
      </c>
      <c r="H25" s="2" t="s">
        <v>62</v>
      </c>
      <c r="I25" s="10" t="s">
        <v>86</v>
      </c>
    </row>
    <row r="26" spans="1:9" x14ac:dyDescent="0.4">
      <c r="A26" s="4" t="s">
        <v>24</v>
      </c>
      <c r="B26" s="9" t="s">
        <v>200</v>
      </c>
      <c r="C26" s="2" t="s">
        <v>108</v>
      </c>
      <c r="D26" s="10" t="s">
        <v>12</v>
      </c>
      <c r="E26" s="9">
        <v>16</v>
      </c>
      <c r="F26" s="2" t="s">
        <v>244</v>
      </c>
      <c r="G26" s="2" t="s">
        <v>238</v>
      </c>
      <c r="H26" s="2" t="s">
        <v>61</v>
      </c>
      <c r="I26" s="10" t="s">
        <v>86</v>
      </c>
    </row>
    <row r="27" spans="1:9" x14ac:dyDescent="0.4">
      <c r="A27" s="4" t="s">
        <v>25</v>
      </c>
      <c r="B27" s="9" t="s">
        <v>201</v>
      </c>
      <c r="C27" s="2" t="s">
        <v>108</v>
      </c>
      <c r="D27" s="10" t="s">
        <v>15</v>
      </c>
      <c r="E27" s="9"/>
      <c r="G27" s="2" t="s">
        <v>239</v>
      </c>
      <c r="H27" s="2" t="s">
        <v>27</v>
      </c>
      <c r="I27" s="10" t="s">
        <v>100</v>
      </c>
    </row>
    <row r="28" spans="1:9" x14ac:dyDescent="0.4">
      <c r="A28" s="4" t="s">
        <v>26</v>
      </c>
      <c r="B28" s="9" t="s">
        <v>203</v>
      </c>
      <c r="C28" s="2" t="s">
        <v>108</v>
      </c>
      <c r="D28" s="10" t="s">
        <v>16</v>
      </c>
      <c r="E28" s="9">
        <v>17</v>
      </c>
      <c r="F28" s="2" t="s">
        <v>245</v>
      </c>
      <c r="G28" s="2" t="s">
        <v>238</v>
      </c>
      <c r="H28" s="2" t="s">
        <v>61</v>
      </c>
      <c r="I28" s="10" t="s">
        <v>86</v>
      </c>
    </row>
    <row r="29" spans="1:9" x14ac:dyDescent="0.4">
      <c r="A29" s="4" t="s">
        <v>27</v>
      </c>
      <c r="B29" s="9" t="s">
        <v>205</v>
      </c>
      <c r="C29" s="2" t="s">
        <v>108</v>
      </c>
      <c r="D29" s="10" t="s">
        <v>18</v>
      </c>
      <c r="E29" s="9"/>
      <c r="G29" s="2" t="s">
        <v>239</v>
      </c>
      <c r="H29" s="2" t="s">
        <v>27</v>
      </c>
      <c r="I29" s="10" t="s">
        <v>100</v>
      </c>
    </row>
    <row r="30" spans="1:9" x14ac:dyDescent="0.4">
      <c r="A30" s="4" t="s">
        <v>28</v>
      </c>
      <c r="B30" s="9" t="s">
        <v>207</v>
      </c>
      <c r="C30" s="2" t="s">
        <v>108</v>
      </c>
      <c r="D30" s="10" t="s">
        <v>20</v>
      </c>
      <c r="E30" s="9">
        <v>18</v>
      </c>
      <c r="F30" s="2" t="s">
        <v>246</v>
      </c>
      <c r="H30" s="2" t="s">
        <v>68</v>
      </c>
      <c r="I30" s="10" t="s">
        <v>89</v>
      </c>
    </row>
    <row r="31" spans="1:9" x14ac:dyDescent="0.4">
      <c r="A31" s="4" t="s">
        <v>29</v>
      </c>
      <c r="B31" s="9" t="s">
        <v>209</v>
      </c>
      <c r="C31" s="2" t="s">
        <v>108</v>
      </c>
      <c r="D31" s="10" t="s">
        <v>23</v>
      </c>
      <c r="E31" s="9">
        <v>19</v>
      </c>
      <c r="F31" s="2" t="s">
        <v>247</v>
      </c>
      <c r="H31" s="2" t="s">
        <v>69</v>
      </c>
      <c r="I31" s="10" t="s">
        <v>90</v>
      </c>
    </row>
    <row r="32" spans="1:9" x14ac:dyDescent="0.4">
      <c r="A32" s="4" t="s">
        <v>30</v>
      </c>
      <c r="B32" s="9" t="s">
        <v>210</v>
      </c>
      <c r="C32" s="2" t="s">
        <v>108</v>
      </c>
      <c r="D32" s="10" t="s">
        <v>25</v>
      </c>
      <c r="E32" s="9">
        <v>20</v>
      </c>
      <c r="F32" s="2" t="s">
        <v>248</v>
      </c>
      <c r="G32" s="2" t="s">
        <v>249</v>
      </c>
      <c r="H32" s="2" t="s">
        <v>33</v>
      </c>
      <c r="I32" s="10" t="s">
        <v>103</v>
      </c>
    </row>
    <row r="33" spans="1:9" x14ac:dyDescent="0.4">
      <c r="A33" s="4" t="s">
        <v>31</v>
      </c>
      <c r="B33" s="9" t="s">
        <v>276</v>
      </c>
      <c r="C33" s="2" t="s">
        <v>108</v>
      </c>
      <c r="D33" s="10" t="s">
        <v>28</v>
      </c>
      <c r="E33" s="9"/>
      <c r="G33" s="2" t="s">
        <v>250</v>
      </c>
      <c r="H33" s="2" t="s">
        <v>38</v>
      </c>
      <c r="I33" s="10" t="s">
        <v>103</v>
      </c>
    </row>
    <row r="34" spans="1:9" x14ac:dyDescent="0.4">
      <c r="A34" s="4" t="s">
        <v>32</v>
      </c>
      <c r="B34" s="9" t="s">
        <v>278</v>
      </c>
      <c r="C34" s="2" t="s">
        <v>93</v>
      </c>
      <c r="D34" s="10" t="s">
        <v>81</v>
      </c>
      <c r="E34" s="9"/>
      <c r="G34" s="2" t="s">
        <v>231</v>
      </c>
      <c r="H34" s="2" t="s">
        <v>67</v>
      </c>
      <c r="I34" s="10" t="s">
        <v>88</v>
      </c>
    </row>
    <row r="35" spans="1:9" x14ac:dyDescent="0.4">
      <c r="A35" s="4" t="s">
        <v>33</v>
      </c>
      <c r="B35" s="9" t="s">
        <v>212</v>
      </c>
      <c r="C35" s="2" t="s">
        <v>93</v>
      </c>
      <c r="D35" s="10" t="s">
        <v>81</v>
      </c>
      <c r="E35" s="9">
        <v>21</v>
      </c>
      <c r="F35" s="2" t="s">
        <v>251</v>
      </c>
      <c r="G35" s="2" t="s">
        <v>238</v>
      </c>
      <c r="H35" s="2" t="s">
        <v>71</v>
      </c>
      <c r="I35" s="10" t="s">
        <v>92</v>
      </c>
    </row>
    <row r="36" spans="1:9" x14ac:dyDescent="0.4">
      <c r="A36" s="4" t="s">
        <v>34</v>
      </c>
      <c r="B36" s="9" t="s">
        <v>213</v>
      </c>
      <c r="C36" s="2" t="s">
        <v>106</v>
      </c>
      <c r="D36" s="10" t="s">
        <v>39</v>
      </c>
      <c r="E36" s="9"/>
      <c r="G36" s="2" t="s">
        <v>239</v>
      </c>
      <c r="H36" s="2" t="s">
        <v>27</v>
      </c>
      <c r="I36" s="10" t="s">
        <v>100</v>
      </c>
    </row>
    <row r="37" spans="1:9" x14ac:dyDescent="0.4">
      <c r="A37" s="4" t="s">
        <v>35</v>
      </c>
      <c r="B37" s="9" t="s">
        <v>214</v>
      </c>
      <c r="C37" s="2" t="s">
        <v>106</v>
      </c>
      <c r="D37" s="10" t="s">
        <v>34</v>
      </c>
      <c r="E37" s="9">
        <v>22</v>
      </c>
      <c r="F37" s="2" t="s">
        <v>252</v>
      </c>
      <c r="G37" s="2" t="s">
        <v>253</v>
      </c>
      <c r="H37" s="2" t="s">
        <v>49</v>
      </c>
      <c r="I37" s="10" t="s">
        <v>110</v>
      </c>
    </row>
    <row r="38" spans="1:9" x14ac:dyDescent="0.4">
      <c r="A38" s="4" t="s">
        <v>36</v>
      </c>
      <c r="B38" s="9" t="s">
        <v>215</v>
      </c>
      <c r="C38" s="2" t="s">
        <v>106</v>
      </c>
      <c r="D38" s="10" t="s">
        <v>40</v>
      </c>
      <c r="E38" s="9"/>
      <c r="G38" s="2" t="s">
        <v>254</v>
      </c>
      <c r="H38" s="2" t="s">
        <v>65</v>
      </c>
      <c r="I38" s="10" t="s">
        <v>87</v>
      </c>
    </row>
    <row r="39" spans="1:9" x14ac:dyDescent="0.4">
      <c r="A39" s="4" t="s">
        <v>37</v>
      </c>
      <c r="B39" s="9" t="s">
        <v>216</v>
      </c>
      <c r="C39" s="2" t="s">
        <v>106</v>
      </c>
      <c r="D39" s="10" t="s">
        <v>35</v>
      </c>
      <c r="E39" s="9"/>
      <c r="G39" s="2" t="s">
        <v>231</v>
      </c>
      <c r="H39" s="2" t="s">
        <v>67</v>
      </c>
      <c r="I39" s="10" t="s">
        <v>88</v>
      </c>
    </row>
    <row r="40" spans="1:9" x14ac:dyDescent="0.4">
      <c r="A40" s="4" t="s">
        <v>38</v>
      </c>
      <c r="B40" s="9" t="s">
        <v>279</v>
      </c>
      <c r="C40" s="2" t="s">
        <v>93</v>
      </c>
      <c r="D40" s="10" t="s">
        <v>81</v>
      </c>
      <c r="E40" s="9">
        <v>23</v>
      </c>
      <c r="F40" s="2" t="s">
        <v>255</v>
      </c>
      <c r="H40" s="2" t="s">
        <v>30</v>
      </c>
      <c r="I40" s="10" t="s">
        <v>102</v>
      </c>
    </row>
    <row r="41" spans="1:9" x14ac:dyDescent="0.4">
      <c r="A41" s="4" t="s">
        <v>39</v>
      </c>
      <c r="B41" s="11" t="s">
        <v>280</v>
      </c>
      <c r="C41" s="12" t="s">
        <v>281</v>
      </c>
      <c r="D41" s="13"/>
      <c r="E41" s="9">
        <v>24</v>
      </c>
      <c r="F41" s="2" t="s">
        <v>256</v>
      </c>
      <c r="G41" s="2" t="s">
        <v>257</v>
      </c>
      <c r="H41" s="2" t="s">
        <v>39</v>
      </c>
      <c r="I41" s="10" t="s">
        <v>101</v>
      </c>
    </row>
    <row r="42" spans="1:9" x14ac:dyDescent="0.4">
      <c r="A42" s="4" t="s">
        <v>40</v>
      </c>
      <c r="B42" s="9" t="s">
        <v>217</v>
      </c>
      <c r="C42" s="2" t="s">
        <v>96</v>
      </c>
      <c r="D42" s="10" t="s">
        <v>73</v>
      </c>
      <c r="E42" s="9"/>
      <c r="G42" s="2" t="s">
        <v>258</v>
      </c>
      <c r="H42" s="2" t="s">
        <v>34</v>
      </c>
      <c r="I42" s="10" t="s">
        <v>101</v>
      </c>
    </row>
    <row r="43" spans="1:9" x14ac:dyDescent="0.4">
      <c r="A43" s="4" t="s">
        <v>41</v>
      </c>
      <c r="B43" s="9" t="s">
        <v>302</v>
      </c>
      <c r="C43" s="2" t="s">
        <v>96</v>
      </c>
      <c r="D43" s="10" t="s">
        <v>73</v>
      </c>
      <c r="E43" s="9"/>
      <c r="G43" s="2" t="s">
        <v>259</v>
      </c>
      <c r="H43" s="2" t="s">
        <v>40</v>
      </c>
      <c r="I43" s="10" t="s">
        <v>101</v>
      </c>
    </row>
    <row r="44" spans="1:9" x14ac:dyDescent="0.4">
      <c r="A44" s="4" t="s">
        <v>42</v>
      </c>
      <c r="B44" s="9" t="s">
        <v>283</v>
      </c>
      <c r="C44" s="2" t="s">
        <v>107</v>
      </c>
      <c r="D44" s="10" t="s">
        <v>300</v>
      </c>
      <c r="E44" s="9"/>
      <c r="G44" s="2" t="s">
        <v>260</v>
      </c>
      <c r="H44" s="2" t="s">
        <v>35</v>
      </c>
      <c r="I44" s="10" t="s">
        <v>101</v>
      </c>
    </row>
    <row r="45" spans="1:9" x14ac:dyDescent="0.4">
      <c r="A45" s="4" t="s">
        <v>43</v>
      </c>
      <c r="B45" s="9" t="s">
        <v>282</v>
      </c>
      <c r="C45" s="2" t="s">
        <v>107</v>
      </c>
      <c r="D45" s="10" t="s">
        <v>301</v>
      </c>
      <c r="E45" s="9">
        <v>25</v>
      </c>
      <c r="F45" s="2" t="s">
        <v>211</v>
      </c>
      <c r="H45" s="2" t="s">
        <v>71</v>
      </c>
      <c r="I45" s="10" t="s">
        <v>92</v>
      </c>
    </row>
    <row r="46" spans="1:9" x14ac:dyDescent="0.4">
      <c r="A46" s="4" t="s">
        <v>44</v>
      </c>
      <c r="B46" s="9" t="s">
        <v>307</v>
      </c>
      <c r="C46" s="2" t="s">
        <v>96</v>
      </c>
      <c r="D46" s="10" t="s">
        <v>73</v>
      </c>
      <c r="E46" s="9">
        <v>26</v>
      </c>
      <c r="F46" s="2" t="s">
        <v>261</v>
      </c>
      <c r="H46" s="2" t="s">
        <v>71</v>
      </c>
      <c r="I46" s="10" t="s">
        <v>92</v>
      </c>
    </row>
    <row r="47" spans="1:9" x14ac:dyDescent="0.4">
      <c r="A47" s="4" t="s">
        <v>45</v>
      </c>
      <c r="B47" s="9" t="s">
        <v>303</v>
      </c>
      <c r="C47" s="2" t="s">
        <v>96</v>
      </c>
      <c r="D47" s="10" t="s">
        <v>73</v>
      </c>
      <c r="E47" s="15">
        <v>27</v>
      </c>
      <c r="F47" s="16" t="s">
        <v>262</v>
      </c>
      <c r="G47" s="16"/>
      <c r="H47" s="16" t="s">
        <v>70</v>
      </c>
      <c r="I47" s="17" t="s">
        <v>91</v>
      </c>
    </row>
    <row r="48" spans="1:9" x14ac:dyDescent="0.4">
      <c r="A48" s="4" t="s">
        <v>46</v>
      </c>
      <c r="B48" s="9" t="s">
        <v>304</v>
      </c>
      <c r="C48" s="2" t="s">
        <v>96</v>
      </c>
      <c r="D48" s="10" t="s">
        <v>73</v>
      </c>
    </row>
    <row r="49" spans="1:4" x14ac:dyDescent="0.4">
      <c r="A49" s="4" t="s">
        <v>47</v>
      </c>
      <c r="B49" s="9" t="s">
        <v>305</v>
      </c>
      <c r="C49" s="2" t="s">
        <v>93</v>
      </c>
      <c r="D49" s="10" t="s">
        <v>81</v>
      </c>
    </row>
    <row r="50" spans="1:4" x14ac:dyDescent="0.4">
      <c r="A50" s="4" t="s">
        <v>48</v>
      </c>
      <c r="B50" s="9" t="s">
        <v>306</v>
      </c>
      <c r="C50" s="2" t="s">
        <v>113</v>
      </c>
      <c r="D50" s="10" t="s">
        <v>48</v>
      </c>
    </row>
    <row r="51" spans="1:4" x14ac:dyDescent="0.4">
      <c r="A51" s="4" t="s">
        <v>49</v>
      </c>
      <c r="B51" s="9" t="s">
        <v>218</v>
      </c>
      <c r="C51" s="2" t="s">
        <v>96</v>
      </c>
      <c r="D51" s="10" t="s">
        <v>73</v>
      </c>
    </row>
    <row r="52" spans="1:4" x14ac:dyDescent="0.4">
      <c r="A52" s="4" t="s">
        <v>50</v>
      </c>
      <c r="B52" s="9" t="s">
        <v>284</v>
      </c>
      <c r="C52" s="2" t="s">
        <v>112</v>
      </c>
      <c r="D52" s="10" t="s">
        <v>44</v>
      </c>
    </row>
    <row r="53" spans="1:4" x14ac:dyDescent="0.4">
      <c r="A53" s="4" t="s">
        <v>51</v>
      </c>
      <c r="B53" s="9"/>
      <c r="D53" s="10"/>
    </row>
    <row r="54" spans="1:4" x14ac:dyDescent="0.4">
      <c r="A54" s="4" t="s">
        <v>52</v>
      </c>
      <c r="B54" s="14" t="s">
        <v>285</v>
      </c>
      <c r="D54" s="10"/>
    </row>
    <row r="55" spans="1:4" x14ac:dyDescent="0.4">
      <c r="A55" s="4" t="s">
        <v>53</v>
      </c>
      <c r="B55" s="9" t="s">
        <v>286</v>
      </c>
      <c r="C55" s="2" t="s">
        <v>93</v>
      </c>
      <c r="D55" s="10" t="s">
        <v>81</v>
      </c>
    </row>
    <row r="56" spans="1:4" x14ac:dyDescent="0.4">
      <c r="A56" s="4" t="s">
        <v>54</v>
      </c>
      <c r="B56" s="9" t="s">
        <v>287</v>
      </c>
      <c r="C56" s="2" t="s">
        <v>93</v>
      </c>
      <c r="D56" s="10" t="s">
        <v>81</v>
      </c>
    </row>
    <row r="57" spans="1:4" x14ac:dyDescent="0.4">
      <c r="A57" s="4" t="s">
        <v>55</v>
      </c>
      <c r="B57" s="9" t="s">
        <v>288</v>
      </c>
      <c r="C57" s="2" t="s">
        <v>93</v>
      </c>
      <c r="D57" s="10" t="s">
        <v>81</v>
      </c>
    </row>
    <row r="58" spans="1:4" x14ac:dyDescent="0.4">
      <c r="A58" s="4" t="s">
        <v>56</v>
      </c>
      <c r="B58" s="9" t="s">
        <v>289</v>
      </c>
      <c r="C58" s="2" t="s">
        <v>93</v>
      </c>
      <c r="D58" s="10" t="s">
        <v>81</v>
      </c>
    </row>
    <row r="59" spans="1:4" x14ac:dyDescent="0.4">
      <c r="A59" s="4" t="s">
        <v>57</v>
      </c>
      <c r="B59" s="9" t="s">
        <v>290</v>
      </c>
      <c r="C59" s="2" t="s">
        <v>93</v>
      </c>
      <c r="D59" s="10" t="s">
        <v>81</v>
      </c>
    </row>
    <row r="60" spans="1:4" x14ac:dyDescent="0.4">
      <c r="A60" s="4" t="s">
        <v>58</v>
      </c>
      <c r="B60" s="9" t="s">
        <v>291</v>
      </c>
      <c r="C60" s="2" t="s">
        <v>93</v>
      </c>
      <c r="D60" s="10" t="s">
        <v>81</v>
      </c>
    </row>
    <row r="61" spans="1:4" x14ac:dyDescent="0.4">
      <c r="A61" s="4" t="s">
        <v>59</v>
      </c>
      <c r="B61" s="9" t="s">
        <v>292</v>
      </c>
      <c r="C61" s="2" t="s">
        <v>93</v>
      </c>
      <c r="D61" s="10" t="s">
        <v>81</v>
      </c>
    </row>
    <row r="62" spans="1:4" x14ac:dyDescent="0.4">
      <c r="A62" s="4" t="s">
        <v>60</v>
      </c>
      <c r="B62" s="9" t="s">
        <v>293</v>
      </c>
      <c r="C62" s="2" t="s">
        <v>93</v>
      </c>
      <c r="D62" s="10" t="s">
        <v>81</v>
      </c>
    </row>
    <row r="63" spans="1:4" x14ac:dyDescent="0.4">
      <c r="A63" s="4" t="s">
        <v>61</v>
      </c>
      <c r="B63" s="9" t="s">
        <v>294</v>
      </c>
      <c r="C63" s="2" t="s">
        <v>96</v>
      </c>
      <c r="D63" s="10" t="s">
        <v>73</v>
      </c>
    </row>
    <row r="64" spans="1:4" x14ac:dyDescent="0.4">
      <c r="A64" s="4" t="s">
        <v>62</v>
      </c>
      <c r="B64" s="9" t="s">
        <v>295</v>
      </c>
      <c r="C64" s="2" t="s">
        <v>96</v>
      </c>
      <c r="D64" s="10" t="s">
        <v>73</v>
      </c>
    </row>
    <row r="65" spans="1:4" x14ac:dyDescent="0.4">
      <c r="A65" s="4" t="s">
        <v>63</v>
      </c>
      <c r="B65" s="9" t="s">
        <v>296</v>
      </c>
      <c r="C65" s="2" t="s">
        <v>96</v>
      </c>
      <c r="D65" s="10" t="s">
        <v>73</v>
      </c>
    </row>
    <row r="66" spans="1:4" x14ac:dyDescent="0.4">
      <c r="A66" s="4" t="s">
        <v>64</v>
      </c>
      <c r="B66" s="9" t="s">
        <v>297</v>
      </c>
      <c r="C66" s="2" t="s">
        <v>96</v>
      </c>
      <c r="D66" s="10" t="s">
        <v>73</v>
      </c>
    </row>
    <row r="67" spans="1:4" x14ac:dyDescent="0.4">
      <c r="A67" s="4" t="s">
        <v>65</v>
      </c>
      <c r="B67" s="15" t="s">
        <v>298</v>
      </c>
      <c r="C67" s="16" t="s">
        <v>96</v>
      </c>
      <c r="D67" s="17" t="s">
        <v>73</v>
      </c>
    </row>
    <row r="68" spans="1:4" x14ac:dyDescent="0.4">
      <c r="A68" s="4" t="s">
        <v>66</v>
      </c>
    </row>
    <row r="69" spans="1:4" x14ac:dyDescent="0.4">
      <c r="A69" s="4" t="s">
        <v>67</v>
      </c>
    </row>
    <row r="70" spans="1:4" x14ac:dyDescent="0.4">
      <c r="A70" s="4" t="s">
        <v>68</v>
      </c>
    </row>
    <row r="71" spans="1:4" x14ac:dyDescent="0.4">
      <c r="A71" s="4" t="s">
        <v>69</v>
      </c>
    </row>
    <row r="72" spans="1:4" x14ac:dyDescent="0.4">
      <c r="A72" s="4" t="s">
        <v>70</v>
      </c>
    </row>
    <row r="73" spans="1:4" x14ac:dyDescent="0.4">
      <c r="A73" s="4" t="s">
        <v>71</v>
      </c>
    </row>
    <row r="74" spans="1:4" x14ac:dyDescent="0.4">
      <c r="A74" s="4" t="s">
        <v>72</v>
      </c>
    </row>
    <row r="75" spans="1:4" x14ac:dyDescent="0.4">
      <c r="A75" s="4" t="s">
        <v>73</v>
      </c>
    </row>
    <row r="76" spans="1:4" x14ac:dyDescent="0.4">
      <c r="A76" s="4" t="s">
        <v>74</v>
      </c>
    </row>
    <row r="77" spans="1:4" x14ac:dyDescent="0.4">
      <c r="A77" s="4" t="s">
        <v>75</v>
      </c>
    </row>
    <row r="78" spans="1:4" x14ac:dyDescent="0.4">
      <c r="A78" s="4" t="s">
        <v>76</v>
      </c>
    </row>
    <row r="79" spans="1:4" x14ac:dyDescent="0.4">
      <c r="A79" s="4" t="s">
        <v>77</v>
      </c>
    </row>
    <row r="80" spans="1:4" x14ac:dyDescent="0.4">
      <c r="A80" s="4" t="s">
        <v>78</v>
      </c>
    </row>
    <row r="81" spans="1:1" x14ac:dyDescent="0.4">
      <c r="A81" s="4" t="s">
        <v>79</v>
      </c>
    </row>
    <row r="82" spans="1:1" x14ac:dyDescent="0.4">
      <c r="A82" s="4" t="s">
        <v>80</v>
      </c>
    </row>
    <row r="83" spans="1:1" x14ac:dyDescent="0.4">
      <c r="A83" s="4" t="s">
        <v>81</v>
      </c>
    </row>
    <row r="84" spans="1:1" x14ac:dyDescent="0.4">
      <c r="A84" s="4" t="s">
        <v>82</v>
      </c>
    </row>
    <row r="85" spans="1:1" x14ac:dyDescent="0.4">
      <c r="A85" s="4" t="s">
        <v>83</v>
      </c>
    </row>
    <row r="86" spans="1:1" x14ac:dyDescent="0.4">
      <c r="A86" s="4" t="s">
        <v>84</v>
      </c>
    </row>
    <row r="87" spans="1:1" x14ac:dyDescent="0.4">
      <c r="A87" s="4" t="s">
        <v>432</v>
      </c>
    </row>
    <row r="88" spans="1:1" x14ac:dyDescent="0.4">
      <c r="A88" s="4" t="s">
        <v>471</v>
      </c>
    </row>
    <row r="89" spans="1:1" x14ac:dyDescent="0.4">
      <c r="A89" s="4" t="s">
        <v>85</v>
      </c>
    </row>
    <row r="90" spans="1:1" x14ac:dyDescent="0.4">
      <c r="A90" s="4" t="s">
        <v>86</v>
      </c>
    </row>
    <row r="91" spans="1:1" x14ac:dyDescent="0.4">
      <c r="A91" s="4" t="s">
        <v>87</v>
      </c>
    </row>
    <row r="92" spans="1:1" x14ac:dyDescent="0.4">
      <c r="A92" s="4" t="s">
        <v>88</v>
      </c>
    </row>
    <row r="93" spans="1:1" x14ac:dyDescent="0.4">
      <c r="A93" s="4" t="s">
        <v>89</v>
      </c>
    </row>
    <row r="94" spans="1:1" x14ac:dyDescent="0.4">
      <c r="A94" s="4" t="s">
        <v>90</v>
      </c>
    </row>
    <row r="95" spans="1:1" x14ac:dyDescent="0.4">
      <c r="A95" s="4" t="s">
        <v>91</v>
      </c>
    </row>
    <row r="96" spans="1:1" x14ac:dyDescent="0.4">
      <c r="A96" s="4" t="s">
        <v>92</v>
      </c>
    </row>
    <row r="97" spans="1:1" x14ac:dyDescent="0.4">
      <c r="A97" s="4" t="s">
        <v>93</v>
      </c>
    </row>
    <row r="98" spans="1:1" x14ac:dyDescent="0.4">
      <c r="A98" s="4" t="s">
        <v>94</v>
      </c>
    </row>
    <row r="99" spans="1:1" x14ac:dyDescent="0.4">
      <c r="A99" s="4" t="s">
        <v>95</v>
      </c>
    </row>
    <row r="100" spans="1:1" x14ac:dyDescent="0.4">
      <c r="A100" s="4" t="s">
        <v>96</v>
      </c>
    </row>
    <row r="101" spans="1:1" x14ac:dyDescent="0.4">
      <c r="A101" s="4" t="s">
        <v>97</v>
      </c>
    </row>
    <row r="102" spans="1:1" x14ac:dyDescent="0.4">
      <c r="A102" s="4" t="s">
        <v>98</v>
      </c>
    </row>
    <row r="103" spans="1:1" x14ac:dyDescent="0.4">
      <c r="A103" s="4" t="s">
        <v>99</v>
      </c>
    </row>
    <row r="104" spans="1:1" x14ac:dyDescent="0.4">
      <c r="A104" s="4" t="s">
        <v>100</v>
      </c>
    </row>
    <row r="105" spans="1:1" x14ac:dyDescent="0.4">
      <c r="A105" s="4" t="s">
        <v>101</v>
      </c>
    </row>
    <row r="106" spans="1:1" x14ac:dyDescent="0.4">
      <c r="A106" s="4" t="s">
        <v>102</v>
      </c>
    </row>
    <row r="107" spans="1:1" x14ac:dyDescent="0.4">
      <c r="A107" s="4" t="s">
        <v>103</v>
      </c>
    </row>
    <row r="108" spans="1:1" x14ac:dyDescent="0.4">
      <c r="A108" s="4" t="s">
        <v>104</v>
      </c>
    </row>
    <row r="109" spans="1:1" x14ac:dyDescent="0.4">
      <c r="A109" s="4" t="s">
        <v>105</v>
      </c>
    </row>
    <row r="110" spans="1:1" x14ac:dyDescent="0.4">
      <c r="A110" s="4" t="s">
        <v>106</v>
      </c>
    </row>
    <row r="111" spans="1:1" x14ac:dyDescent="0.4">
      <c r="A111" s="4" t="s">
        <v>107</v>
      </c>
    </row>
    <row r="112" spans="1:1" x14ac:dyDescent="0.4">
      <c r="A112" s="4" t="s">
        <v>108</v>
      </c>
    </row>
    <row r="113" spans="1:1" x14ac:dyDescent="0.4">
      <c r="A113" s="4" t="s">
        <v>109</v>
      </c>
    </row>
    <row r="114" spans="1:1" x14ac:dyDescent="0.4">
      <c r="A114" s="4" t="s">
        <v>110</v>
      </c>
    </row>
    <row r="115" spans="1:1" x14ac:dyDescent="0.4">
      <c r="A115" s="4" t="s">
        <v>111</v>
      </c>
    </row>
    <row r="116" spans="1:1" x14ac:dyDescent="0.4">
      <c r="A116" s="4" t="s">
        <v>112</v>
      </c>
    </row>
    <row r="117" spans="1:1" x14ac:dyDescent="0.4">
      <c r="A117" s="4" t="s">
        <v>113</v>
      </c>
    </row>
    <row r="118" spans="1:1" x14ac:dyDescent="0.4">
      <c r="A118" s="5" t="s">
        <v>114</v>
      </c>
    </row>
  </sheetData>
  <phoneticPr fontId="1"/>
  <dataValidations count="1">
    <dataValidation type="list" allowBlank="1" showInputMessage="1" showErrorMessage="1" sqref="C2:D40 C55:D67 C42:D52 H2:I47" xr:uid="{7DC0CE34-EF3E-4FD9-97FC-0AE12513B7C3}">
      <formula1>勘定科目</formula1>
    </dataValidation>
  </dataValidation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純資産計算シート</vt:lpstr>
      <vt:lpstr>相殺仕訳</vt:lpstr>
      <vt:lpstr>精算表</vt:lpstr>
      <vt:lpstr>貸借対照表(BS)</vt:lpstr>
      <vt:lpstr>行政コスト計算書(PL)</vt:lpstr>
      <vt:lpstr>純資産変動計算書(NW)</vt:lpstr>
      <vt:lpstr>資金収支計算書(CF)</vt:lpstr>
      <vt:lpstr>科目マスタ</vt:lpstr>
      <vt:lpstr>精算表!Print_Area</vt:lpstr>
      <vt:lpstr>勘定科目</vt:lpstr>
      <vt:lpstr>歳入_予算科目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道雄 今井</cp:lastModifiedBy>
  <cp:lastPrinted>2023-01-31T04:15:23Z</cp:lastPrinted>
  <dcterms:created xsi:type="dcterms:W3CDTF">2023-01-22T06:13:10Z</dcterms:created>
  <dcterms:modified xsi:type="dcterms:W3CDTF">2025-04-28T00:22:58Z</dcterms:modified>
</cp:coreProperties>
</file>